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C:\Users\Asus\Desktop\CONSULTING 22FEB24\PROYECTOS\YONDO\ESTACION DE BOMBEO\"/>
    </mc:Choice>
  </mc:AlternateContent>
  <xr:revisionPtr revIDLastSave="0" documentId="13_ncr:1_{18581C55-5F47-436B-8544-2470DEB2F815}" xr6:coauthVersionLast="45" xr6:coauthVersionMax="47" xr10:uidLastSave="{00000000-0000-0000-0000-000000000000}"/>
  <bookViews>
    <workbookView xWindow="1920" yWindow="96" windowWidth="19632" windowHeight="12144" firstSheet="1" activeTab="1" xr2:uid="{00000000-000D-0000-FFFF-FFFF00000000}"/>
  </bookViews>
  <sheets>
    <sheet name="DATOS DE ENTRADA" sheetId="5" state="hidden" r:id="rId1"/>
    <sheet name="ESTACIÓN_PRINCIPAL" sheetId="6" r:id="rId2"/>
    <sheet name="ENTRADA,CRIBADO,DESARENADOR"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Cod1">#REF!</definedName>
    <definedName name="_fei1">#REF!</definedName>
    <definedName name="_fei10">#REF!</definedName>
    <definedName name="_fei11">#REF!</definedName>
    <definedName name="_fei12">#REF!</definedName>
    <definedName name="_fei13">#REF!</definedName>
    <definedName name="_fei14">#REF!</definedName>
    <definedName name="_fei15">#REF!</definedName>
    <definedName name="_fei16">#REF!</definedName>
    <definedName name="_fei17">#REF!</definedName>
    <definedName name="_fei18">#REF!</definedName>
    <definedName name="_fei19">#REF!</definedName>
    <definedName name="_fei2">#REF!</definedName>
    <definedName name="_fei3">#REF!</definedName>
    <definedName name="_fei4">#REF!</definedName>
    <definedName name="_fei5">#REF!</definedName>
    <definedName name="_fei6">#REF!</definedName>
    <definedName name="_fei7">#REF!</definedName>
    <definedName name="_fei8">#REF!</definedName>
    <definedName name="_fei9">#REF!</definedName>
    <definedName name="_Pa1">'[1]Paral. 1'!$E:$E</definedName>
    <definedName name="_Pa2">'[1]Paral. 2'!$E:$E</definedName>
    <definedName name="_Pa3">'[1]Paral. 3'!$E:$E</definedName>
    <definedName name="_Pa4">[1]Paral.4!$E:$E</definedName>
    <definedName name="_Po2">[2]REAJUSTESACTA1PROVI!#REF!</definedName>
    <definedName name="A_impresión_IM">#REF!</definedName>
    <definedName name="ACOM">#REF!</definedName>
    <definedName name="Acta">#REF!</definedName>
    <definedName name="Acta1">#REF!</definedName>
    <definedName name="AGRICOLA">[3]PRES.AGRI!$B$1:$N$35</definedName>
    <definedName name="Ajizal">'[4]AJIZAL 3335'!$A$7:$J$142</definedName>
    <definedName name="AL">'[5]Cant Obra'!#REF!</definedName>
    <definedName name="APUPTARD">#REF!</definedName>
    <definedName name="Área_de_Cantidades">#REF!</definedName>
    <definedName name="_xlnm.Print_Area" localSheetId="0">'DATOS DE ENTRADA'!$A$1:$F$59</definedName>
    <definedName name="_xlnm.Print_Area" localSheetId="2">'ENTRADA,CRIBADO,DESARENADOR'!$A$1:$G$202</definedName>
    <definedName name="_xlnm.Print_Area" localSheetId="1">ESTACIÓN_PRINCIPAL!$A$1:$F$163</definedName>
    <definedName name="_xlnm.Print_Area">#REF!</definedName>
    <definedName name="AS">'[5]Cant Obra'!#REF!</definedName>
    <definedName name="BASE">#REF!</definedName>
    <definedName name="BOMB2">#N/A</definedName>
    <definedName name="BuiltIn_Print_Area">#REF!</definedName>
    <definedName name="BuiltIn_Print_Area___0">#REF!</definedName>
    <definedName name="BuiltIn_Print_Area___0___0">#REF!</definedName>
    <definedName name="BuiltIn_Print_Area___0___0___0">#REF!</definedName>
    <definedName name="BuiltIn_Print_Titles">#N/A</definedName>
    <definedName name="caa">#REF!</definedName>
    <definedName name="Cantidad">#REF!</definedName>
    <definedName name="CAP">#REF!</definedName>
    <definedName name="Casa">[6]Hoja1!$A$4:$F$211</definedName>
    <definedName name="Cb">[5]TABLA!$B$88:$E$90</definedName>
    <definedName name="Cod">#REF!</definedName>
    <definedName name="CODOS">#REF!</definedName>
    <definedName name="ColTap">'[1]Coloc. e Interc. Tapones'!$E:$E</definedName>
    <definedName name="copia">#REF!</definedName>
    <definedName name="cota">'[7]Base de Diseño'!$A$1:$D$290</definedName>
    <definedName name="COTAS">[8]Hoja3!$A$5:$B$154</definedName>
    <definedName name="Cuadro">#REF!</definedName>
    <definedName name="cUCA">#REF!</definedName>
    <definedName name="CVa">'[1]Cambio de Valv.'!$E:$E</definedName>
    <definedName name="DATOS">'[9]DATOS EPANET'!$A$5:$B$189</definedName>
    <definedName name="Datos_G1">#REF!</definedName>
    <definedName name="Datos_G2">#REF!</definedName>
    <definedName name="Datos_SW_G1">#REF!</definedName>
    <definedName name="Datos_SW_G2">#REF!</definedName>
    <definedName name="datos1">'[10]Base de Diseño'!$A$1:$D$204</definedName>
    <definedName name="datos2">#REF!</definedName>
    <definedName name="datos3">#REF!</definedName>
    <definedName name="DIAME">#REF!</definedName>
    <definedName name="diametros">#REF!</definedName>
    <definedName name="DiametrosCodos">'[11]L codos'!$B$2:$V$2</definedName>
    <definedName name="DS">#REF!</definedName>
    <definedName name="DUCTO">[12]CONDUIT!#REF!</definedName>
    <definedName name="E">#REF!</definedName>
    <definedName name="Ene">[13]ENE!$A$12:$H$34</definedName>
    <definedName name="Ene_C">[13]ENE!$A$35:$H$52</definedName>
    <definedName name="EneFeb">'[14]Ene-Feb'!$A$12:$H$34</definedName>
    <definedName name="Feb">[13]FEB!$A$12:$H$33</definedName>
    <definedName name="Feb_C">[13]FEB!$A$35:$H$51</definedName>
    <definedName name="fei">#REF!</definedName>
    <definedName name="FILTRANTES">'[15]Base de Diseño'!#REF!</definedName>
    <definedName name="Finaliza">[16]Diseño!#REF!</definedName>
    <definedName name="formularioCantidades">#REF!</definedName>
    <definedName name="Hid">'[1]Interc de Hidr.'!$E:$E</definedName>
    <definedName name="IMPRESIÓN">#REF!</definedName>
    <definedName name="Inicia">[16]Diseño!#REF!</definedName>
    <definedName name="INSU">[17]INSUMOS!$A:$E</definedName>
    <definedName name="InTap">[1]Interc.tapones!$E:$E</definedName>
    <definedName name="IntVal">'[1]Interc.válv.'!$E:$E</definedName>
    <definedName name="ItemCodos">#REF!</definedName>
    <definedName name="Iterar">#REF!</definedName>
    <definedName name="JulAgo">'[14]Jul-Ago'!$A$12:$H$29</definedName>
    <definedName name="JulAgo_C">'[18]Jul-Ago'!$A$30:$H$45</definedName>
    <definedName name="KL">#REF!</definedName>
    <definedName name="LisaCodSAO">#REF!</definedName>
    <definedName name="Listacanti">#REF!</definedName>
    <definedName name="ListaCantidad">#REF!</definedName>
    <definedName name="ListaItem">#REF!</definedName>
    <definedName name="ListaUni">[19]TOTALES!$D$7:$D$654</definedName>
    <definedName name="LONG">#REF!</definedName>
    <definedName name="Mar">[13]MAR!$A$12:$H$33</definedName>
    <definedName name="Mar_C">[13]MAR!$A$35:$H$51</definedName>
    <definedName name="MarAbr">'[14]Mar-Abr'!$A$12:$H$34</definedName>
    <definedName name="MaterialTub">#REF!</definedName>
    <definedName name="MayJun">'[14]May-Jun'!$A$12:$H$32</definedName>
    <definedName name="MayJun_C">'[18]May-Jun'!$A$33:$H$52</definedName>
    <definedName name="Niqui">#REF!</definedName>
    <definedName name="Norte">#REF!</definedName>
    <definedName name="NovDic">'[14]Nov-Dic'!$A$12:$H$34</definedName>
    <definedName name="Nudo_2725">#REF!</definedName>
    <definedName name="PAPA">#REF!</definedName>
    <definedName name="Polinomial">#REF!</definedName>
    <definedName name="POLINOMIAL1">[20]CANALETA9!#REF!</definedName>
    <definedName name="Polinomial10">#REF!</definedName>
    <definedName name="Polinomial11">#REF!</definedName>
    <definedName name="Polinomial12">#REF!</definedName>
    <definedName name="Polinomial13">#REF!</definedName>
    <definedName name="Polinomial14">#REF!</definedName>
    <definedName name="Polinomial15">#REF!</definedName>
    <definedName name="Polinomial16">#REF!</definedName>
    <definedName name="Polinomial17">#REF!</definedName>
    <definedName name="Polinomial18">#REF!</definedName>
    <definedName name="Polinomial19">#REF!</definedName>
    <definedName name="Polinomial2">#REF!</definedName>
    <definedName name="Polinomial3">#REF!</definedName>
    <definedName name="Polinomial4">#REF!</definedName>
    <definedName name="Polinomial5">#REF!</definedName>
    <definedName name="Polinomial6">#REF!</definedName>
    <definedName name="Polinomial7">#REF!</definedName>
    <definedName name="Polinomial8">#REF!</definedName>
    <definedName name="Polinomial9">#REF!</definedName>
    <definedName name="Polynomial">#REF!</definedName>
    <definedName name="PoMede">#REF!</definedName>
    <definedName name="Ppto">#REF!</definedName>
    <definedName name="PPtoNorte">#REF!</definedName>
    <definedName name="Precio">#REF!</definedName>
    <definedName name="precio2">#REF!</definedName>
    <definedName name="PrecioS">#REF!</definedName>
    <definedName name="PRES.AGRI">#REF!</definedName>
    <definedName name="PRESIPISTO">#REF!</definedName>
    <definedName name="PRINT_AREA_MI" localSheetId="1">#REF!</definedName>
    <definedName name="PRINT_AREA_MI">#REF!</definedName>
    <definedName name="PROF">#REF!</definedName>
    <definedName name="RESU">#REF!</definedName>
    <definedName name="s">#REF!</definedName>
    <definedName name="Sabaneta">'[4]SABANETA 3335'!$B$7:$L$475</definedName>
    <definedName name="SAOG7">#REF!</definedName>
    <definedName name="SAOG7OCTUBRE">#REF!</definedName>
    <definedName name="SepOct">'[14]Sep-Oct'!$A$12:$H$30</definedName>
    <definedName name="SepOct_C">'[18]Sep-Oct'!$A$31:$H$45</definedName>
    <definedName name="septico">#REF!</definedName>
    <definedName name="SHARED_FORMULA_21">#N/A</definedName>
    <definedName name="SUBTIPOACC">#REF!</definedName>
    <definedName name="SubtipoAccesorio">#REF!</definedName>
    <definedName name="sum">'[21]Tabla 1.1'!#REF!</definedName>
    <definedName name="TabBL">'[11]L codos'!$A$3:$V$10</definedName>
    <definedName name="TabCIM">[15]Hoja2!$A$5:$I$38</definedName>
    <definedName name="Tabla">#REF!</definedName>
    <definedName name="TabPVC">[5]TABLA!$B$49:$U$63</definedName>
    <definedName name="_xlnm.Print_Titles" localSheetId="1">ESTACIÓN_PRINCIPAL!$1:$5</definedName>
    <definedName name="_xlnm.Print_Titles">#N/A</definedName>
    <definedName name="Tot_Act01">#REF!</definedName>
    <definedName name="Tot_Act02">#REF!</definedName>
    <definedName name="Tot_Act03">#REF!</definedName>
    <definedName name="TotalOpti">#REF!</definedName>
    <definedName name="TOTALOPTIM">[22]Hoja2!$E$11:$E$704</definedName>
    <definedName name="TOTALOPTIMIZACION">[22]Hoja2!$E$11:$E$704</definedName>
    <definedName name="TOTALREPOS">[22]Hoja2!$E$11:$E$704</definedName>
    <definedName name="TOTALREPOSICION">[22]Hoja2!$E$11:$E$704</definedName>
    <definedName name="U_Z">#REF!</definedName>
    <definedName name="UNION_Z">#REF!</definedName>
    <definedName name="Var">[1]Varios.!$E:$E</definedName>
    <definedName name="viscosidad">#REF!</definedName>
    <definedName name="VolPVC">[5]TABLA!$C$48:$U$48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6" l="1"/>
  <c r="E79" i="6" l="1"/>
  <c r="C133" i="6" l="1"/>
  <c r="C33" i="6"/>
  <c r="C59" i="6"/>
  <c r="C58" i="6"/>
  <c r="A15" i="6"/>
  <c r="F149" i="6"/>
  <c r="C15" i="5" l="1"/>
  <c r="C57" i="5" l="1"/>
  <c r="C49" i="5"/>
  <c r="C48" i="5"/>
  <c r="C52" i="5"/>
  <c r="C53" i="5" l="1"/>
  <c r="C55" i="5" s="1"/>
  <c r="F154" i="6" l="1"/>
  <c r="C154" i="6"/>
  <c r="C155" i="6" s="1"/>
  <c r="C156" i="6" s="1"/>
  <c r="F150" i="6"/>
  <c r="C149" i="6"/>
  <c r="C150" i="6" s="1"/>
  <c r="C151" i="6" s="1"/>
  <c r="C152" i="6" s="1"/>
  <c r="C141" i="6"/>
  <c r="C142" i="6" s="1"/>
  <c r="C139" i="6"/>
  <c r="C135" i="6"/>
  <c r="C122" i="6"/>
  <c r="M112" i="6"/>
  <c r="M114" i="6" s="1"/>
  <c r="L112" i="6"/>
  <c r="L114" i="6" s="1"/>
  <c r="C102" i="6"/>
  <c r="C103" i="6" s="1"/>
  <c r="C101" i="6"/>
  <c r="E86" i="6"/>
  <c r="E85" i="6"/>
  <c r="E84" i="6"/>
  <c r="E83" i="6"/>
  <c r="E82" i="6"/>
  <c r="E81" i="6"/>
  <c r="E80" i="6"/>
  <c r="C71" i="6"/>
  <c r="C70" i="6"/>
  <c r="O63" i="6"/>
  <c r="R63" i="6" s="1"/>
  <c r="O62" i="6"/>
  <c r="R62" i="6" s="1"/>
  <c r="E45" i="6"/>
  <c r="E44" i="6"/>
  <c r="E43" i="6"/>
  <c r="E42" i="6"/>
  <c r="E41" i="6"/>
  <c r="C34" i="6"/>
  <c r="C29" i="6"/>
  <c r="A13" i="6"/>
  <c r="D178" i="4"/>
  <c r="C144" i="4"/>
  <c r="C76" i="4"/>
  <c r="C85" i="4" s="1"/>
  <c r="D85" i="4" s="1"/>
  <c r="C87" i="4"/>
  <c r="C82" i="4"/>
  <c r="C81" i="4"/>
  <c r="C66" i="4"/>
  <c r="C67" i="4" s="1"/>
  <c r="C72" i="4" s="1"/>
  <c r="C104" i="6" l="1"/>
  <c r="E87" i="6"/>
  <c r="E46" i="6"/>
  <c r="Q63" i="6"/>
  <c r="C57" i="6"/>
  <c r="F152" i="6" s="1"/>
  <c r="C19" i="6"/>
  <c r="C69" i="6"/>
  <c r="C72" i="6" s="1"/>
  <c r="F65" i="6" s="1"/>
  <c r="E66" i="6" s="1"/>
  <c r="C32" i="6"/>
  <c r="F148" i="6"/>
  <c r="C115" i="6"/>
  <c r="C123" i="6" s="1"/>
  <c r="F151" i="6"/>
  <c r="C134" i="6"/>
  <c r="C137" i="6" s="1"/>
  <c r="Q62" i="6"/>
  <c r="C90" i="4"/>
  <c r="H31" i="5"/>
  <c r="H32" i="5" s="1"/>
  <c r="C136" i="6" l="1"/>
  <c r="C138" i="6" s="1"/>
  <c r="C140" i="6" s="1"/>
  <c r="F156" i="6" s="1"/>
  <c r="C20" i="6"/>
  <c r="C88" i="6"/>
  <c r="C105" i="6"/>
  <c r="C60" i="6"/>
  <c r="F53" i="6" s="1"/>
  <c r="C35" i="6"/>
  <c r="C47" i="6"/>
  <c r="F66" i="6"/>
  <c r="E67" i="6" s="1"/>
  <c r="F67" i="6" s="1"/>
  <c r="E68" i="6" s="1"/>
  <c r="F68" i="6" s="1"/>
  <c r="E69" i="6" s="1"/>
  <c r="F69" i="6" s="1"/>
  <c r="E70" i="6" s="1"/>
  <c r="F70" i="6" s="1"/>
  <c r="E71" i="6" s="1"/>
  <c r="F71" i="6" s="1"/>
  <c r="E72" i="6" s="1"/>
  <c r="F72" i="6" s="1"/>
  <c r="E73" i="6" s="1"/>
  <c r="F73" i="6" s="1"/>
  <c r="C74" i="6" s="1"/>
  <c r="C91" i="4"/>
  <c r="D91" i="4" s="1"/>
  <c r="D90" i="4"/>
  <c r="C73" i="6" l="1"/>
  <c r="E54" i="6"/>
  <c r="F54" i="6" s="1"/>
  <c r="E55" i="6" s="1"/>
  <c r="F55" i="6" s="1"/>
  <c r="E56" i="6" s="1"/>
  <c r="F56" i="6" s="1"/>
  <c r="E57" i="6" s="1"/>
  <c r="F57" i="6" s="1"/>
  <c r="E58" i="6" s="1"/>
  <c r="F58" i="6" s="1"/>
  <c r="E59" i="6" s="1"/>
  <c r="F59" i="6" s="1"/>
  <c r="E60" i="6" s="1"/>
  <c r="F60" i="6" s="1"/>
  <c r="F28" i="6"/>
  <c r="D143" i="6"/>
  <c r="H33" i="5"/>
  <c r="G47" i="5"/>
  <c r="G49" i="5" s="1"/>
  <c r="H49" i="5" s="1"/>
  <c r="B26" i="5"/>
  <c r="B27" i="5" s="1"/>
  <c r="C62" i="6" l="1"/>
  <c r="C90" i="6" s="1"/>
  <c r="E29" i="6"/>
  <c r="F29" i="6" s="1"/>
  <c r="E30" i="6" s="1"/>
  <c r="F30" i="6" s="1"/>
  <c r="E31" i="6" s="1"/>
  <c r="F31" i="6" s="1"/>
  <c r="E32" i="6" s="1"/>
  <c r="F32" i="6" s="1"/>
  <c r="E33" i="6" s="1"/>
  <c r="F33" i="6" s="1"/>
  <c r="E61" i="6"/>
  <c r="F61" i="6" s="1"/>
  <c r="C61" i="6" s="1"/>
  <c r="C40" i="5"/>
  <c r="C41" i="5" s="1"/>
  <c r="B28" i="5"/>
  <c r="B29" i="5" s="1"/>
  <c r="B30" i="5" s="1"/>
  <c r="B31" i="5" s="1"/>
  <c r="C43" i="5"/>
  <c r="C16" i="5"/>
  <c r="D124" i="4"/>
  <c r="E124" i="4" s="1"/>
  <c r="C134" i="4" s="1"/>
  <c r="C47" i="4"/>
  <c r="C97" i="6" l="1"/>
  <c r="C112" i="6" s="1"/>
  <c r="C113" i="6" s="1"/>
  <c r="C36" i="6"/>
  <c r="E34" i="6"/>
  <c r="F34" i="6" s="1"/>
  <c r="E35" i="6" s="1"/>
  <c r="F35" i="6" s="1"/>
  <c r="C37" i="6" s="1"/>
  <c r="C106" i="6" s="1"/>
  <c r="C108" i="6" s="1"/>
  <c r="C44" i="5"/>
  <c r="D44" i="5" s="1"/>
  <c r="C27" i="5"/>
  <c r="C38" i="5"/>
  <c r="C8" i="4"/>
  <c r="C86" i="4" s="1"/>
  <c r="C88" i="4" s="1"/>
  <c r="H36" i="5"/>
  <c r="G36" i="5"/>
  <c r="C29" i="5"/>
  <c r="C28" i="5"/>
  <c r="C30" i="5"/>
  <c r="C26" i="5"/>
  <c r="C31" i="5"/>
  <c r="C25" i="5"/>
  <c r="F153" i="6" l="1"/>
  <c r="C118" i="6"/>
  <c r="D161" i="6"/>
  <c r="D162" i="6" s="1"/>
  <c r="D163" i="6" s="1"/>
  <c r="F155" i="6"/>
  <c r="C15" i="4"/>
  <c r="C17" i="4" s="1"/>
  <c r="C18" i="4" s="1"/>
  <c r="C137" i="4"/>
  <c r="C143" i="4" s="1"/>
  <c r="D163" i="4"/>
  <c r="D164" i="4" s="1"/>
  <c r="C179" i="4"/>
  <c r="D179" i="4" s="1"/>
  <c r="C41" i="4"/>
  <c r="C50" i="4" s="1"/>
  <c r="C180" i="4" l="1"/>
  <c r="D180" i="4" s="1"/>
  <c r="C145" i="4"/>
  <c r="B149" i="4" s="1"/>
  <c r="C157" i="4" s="1"/>
  <c r="B150" i="4"/>
  <c r="C181" i="4" l="1"/>
  <c r="D181" i="4" s="1"/>
  <c r="D165" i="4"/>
  <c r="D158" i="4"/>
  <c r="C182" i="4" l="1"/>
  <c r="D182" i="4" s="1"/>
  <c r="C183" i="4" l="1"/>
  <c r="D183" i="4" s="1"/>
  <c r="C184" i="4" l="1"/>
  <c r="D184" i="4" s="1"/>
  <c r="C185" i="4" l="1"/>
  <c r="D185" i="4" s="1"/>
  <c r="C46" i="4"/>
  <c r="D50" i="4"/>
  <c r="D129" i="4"/>
  <c r="E129" i="4" s="1"/>
  <c r="D128" i="4"/>
  <c r="E128" i="4" s="1"/>
  <c r="D127" i="4"/>
  <c r="E127" i="4" s="1"/>
  <c r="D126" i="4"/>
  <c r="E126" i="4" s="1"/>
  <c r="D125" i="4"/>
  <c r="E125" i="4" s="1"/>
  <c r="C186" i="4" l="1"/>
  <c r="D186" i="4" s="1"/>
  <c r="C187" i="4" l="1"/>
  <c r="D187" i="4" s="1"/>
  <c r="C188" i="4" l="1"/>
  <c r="D188" i="4" s="1"/>
  <c r="C189" i="4" l="1"/>
  <c r="D189" i="4" s="1"/>
  <c r="C190" i="4" l="1"/>
  <c r="D190" i="4" s="1"/>
  <c r="C191" i="4" l="1"/>
  <c r="D191" i="4" s="1"/>
  <c r="C192" i="4" l="1"/>
  <c r="D192" i="4" s="1"/>
  <c r="C193" i="4" l="1"/>
  <c r="D193" i="4" s="1"/>
  <c r="C51" i="4"/>
  <c r="C194" i="4" l="1"/>
  <c r="D194" i="4" s="1"/>
  <c r="C54" i="4"/>
  <c r="C195" i="4" l="1"/>
  <c r="D195" i="4" s="1"/>
  <c r="C52" i="4"/>
  <c r="C53" i="4" s="1"/>
  <c r="C89" i="4" s="1"/>
  <c r="C196" i="4" l="1"/>
  <c r="D196" i="4" s="1"/>
  <c r="C31" i="4"/>
  <c r="C32" i="4" s="1"/>
  <c r="C37" i="4" s="1"/>
  <c r="C55" i="4" s="1"/>
  <c r="C56" i="4" s="1"/>
  <c r="D56" i="4" s="1"/>
  <c r="C197" i="4" l="1"/>
  <c r="D197" i="4" s="1"/>
  <c r="D55" i="4"/>
  <c r="E178" i="4" l="1"/>
  <c r="F178" i="4" s="1"/>
  <c r="E179" i="4" l="1"/>
  <c r="F179" i="4" s="1"/>
  <c r="E180" i="4" l="1"/>
  <c r="F180" i="4" s="1"/>
  <c r="E181" i="4" l="1"/>
  <c r="F181" i="4" s="1"/>
  <c r="E182" i="4" l="1"/>
  <c r="F182" i="4" s="1"/>
  <c r="E183" i="4" l="1"/>
  <c r="F183" i="4" s="1"/>
  <c r="E184" i="4" l="1"/>
  <c r="F184" i="4" s="1"/>
  <c r="E185" i="4" l="1"/>
  <c r="F185" i="4" s="1"/>
  <c r="E186" i="4" l="1"/>
  <c r="F186" i="4" s="1"/>
  <c r="E187" i="4" l="1"/>
  <c r="F187" i="4" s="1"/>
  <c r="E188" i="4" l="1"/>
  <c r="F188" i="4" s="1"/>
  <c r="E189" i="4" l="1"/>
  <c r="F189" i="4" s="1"/>
  <c r="E190" i="4" l="1"/>
  <c r="F190" i="4" s="1"/>
  <c r="E191" i="4" l="1"/>
  <c r="F191" i="4" s="1"/>
  <c r="E192" i="4" l="1"/>
  <c r="F192" i="4" s="1"/>
  <c r="E193" i="4" l="1"/>
  <c r="F193" i="4" s="1"/>
  <c r="E194" i="4" l="1"/>
  <c r="F194" i="4" s="1"/>
  <c r="E195" i="4" l="1"/>
  <c r="F195" i="4" s="1"/>
  <c r="E196" i="4" l="1"/>
  <c r="F196" i="4" s="1"/>
  <c r="E197" i="4" l="1"/>
  <c r="F19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profesores</author>
  </authors>
  <commentList>
    <comment ref="A46" authorId="0" shapeId="0" xr:uid="{27C5C885-138A-44A8-A267-3BF99BABA258}">
      <text>
        <r>
          <rPr>
            <sz val="8"/>
            <color indexed="81"/>
            <rFont val="Tahoma"/>
            <family val="2"/>
          </rPr>
          <t>Sumatoria de  los coeficientes de perdidas de todos los accesorios</t>
        </r>
      </text>
    </comment>
    <comment ref="A87" authorId="0" shapeId="0" xr:uid="{BACFF8E6-F74D-4712-8805-37290518DDB6}">
      <text>
        <r>
          <rPr>
            <sz val="8"/>
            <color indexed="81"/>
            <rFont val="Tahoma"/>
            <family val="2"/>
          </rPr>
          <t xml:space="preserve">Suma de todos los coeficientes de perdidas
</t>
        </r>
      </text>
    </comment>
    <comment ref="A100" authorId="0" shapeId="0" xr:uid="{0798EDB1-6164-434C-A949-0F9D4A2DFB36}">
      <text>
        <r>
          <rPr>
            <sz val="8"/>
            <color indexed="81"/>
            <rFont val="Tahoma"/>
            <family val="2"/>
          </rPr>
          <t xml:space="preserve">Presion atmosferica a la altura sobre el nivel del mar del proyecto </t>
        </r>
      </text>
    </comment>
    <comment ref="A101" authorId="0" shapeId="0" xr:uid="{A54C277A-4023-4788-AEC7-C358AFA18487}">
      <text>
        <r>
          <rPr>
            <sz val="8"/>
            <color indexed="81"/>
            <rFont val="Tahoma"/>
            <family val="2"/>
          </rPr>
          <t xml:space="preserve">Presion de vapor absoluta a la temperatura del fluido
</t>
        </r>
      </text>
    </comment>
    <comment ref="A105" authorId="0" shapeId="0" xr:uid="{3B15B91E-A703-4B7F-AD51-CDD7F67A55A8}">
      <text>
        <r>
          <rPr>
            <sz val="8"/>
            <color indexed="81"/>
            <rFont val="Tahoma"/>
            <family val="2"/>
          </rPr>
          <t xml:space="preserve">Cabeza de velocidad en la tuberia de succion
</t>
        </r>
      </text>
    </comment>
    <comment ref="A106" authorId="0" shapeId="0" xr:uid="{3C29FD0B-3C81-4601-A3D6-1313BDF8B92A}">
      <text>
        <r>
          <rPr>
            <sz val="8"/>
            <color indexed="81"/>
            <rFont val="Tahoma"/>
            <family val="2"/>
          </rPr>
          <t>Altura desde el nivel de la bomba hasta el eje del rotor (mitad de la bomba)
Bomba SE180.80.22.4 h=0,876</t>
        </r>
      </text>
    </comment>
    <comment ref="A107" authorId="0" shapeId="0" xr:uid="{89945200-88EC-49A0-BA9C-EA8487D415C9}">
      <text>
        <r>
          <rPr>
            <sz val="8"/>
            <color indexed="81"/>
            <rFont val="Tahoma"/>
            <family val="2"/>
          </rPr>
          <t>Cabeza Manometrica de succion</t>
        </r>
      </text>
    </comment>
  </commentList>
</comments>
</file>

<file path=xl/sharedStrings.xml><?xml version="1.0" encoding="utf-8"?>
<sst xmlns="http://schemas.openxmlformats.org/spreadsheetml/2006/main" count="447" uniqueCount="318">
  <si>
    <t>m</t>
  </si>
  <si>
    <t>m/s</t>
  </si>
  <si>
    <t>mm</t>
  </si>
  <si>
    <t>H (cm)</t>
  </si>
  <si>
    <t>Q (l/s)</t>
  </si>
  <si>
    <t>1.  PARÁMETROS DE DISEÑO</t>
  </si>
  <si>
    <r>
      <t xml:space="preserve">2.  CANAL DE ENTRADA: </t>
    </r>
    <r>
      <rPr>
        <sz val="9"/>
        <rFont val="Verdana"/>
        <family val="2"/>
      </rPr>
      <t xml:space="preserve">  </t>
    </r>
  </si>
  <si>
    <t>L=</t>
  </si>
  <si>
    <t>AREA=</t>
  </si>
  <si>
    <r>
      <t>m</t>
    </r>
    <r>
      <rPr>
        <vertAlign val="superscript"/>
        <sz val="9"/>
        <rFont val="Verdana"/>
        <family val="2"/>
      </rPr>
      <t>2</t>
    </r>
  </si>
  <si>
    <t>a=</t>
  </si>
  <si>
    <t>h=</t>
  </si>
  <si>
    <t>Htotal=</t>
  </si>
  <si>
    <t xml:space="preserve">3. CRIBA:  </t>
  </si>
  <si>
    <t>Adoptar Platinas de espesor (mm) =</t>
  </si>
  <si>
    <t>Espacio entre Barras (mm) =</t>
  </si>
  <si>
    <t>Número de baras (Nb) =</t>
  </si>
  <si>
    <t>Número de espacios (Ne) =</t>
  </si>
  <si>
    <t>3.2 PORCENTAJE DE ESPACIOS LIBRES (% E.L)</t>
  </si>
  <si>
    <t>% E.L=</t>
  </si>
  <si>
    <t xml:space="preserve">3.3 VELOCIDADES Y ANCHO DE CANAL:  </t>
  </si>
  <si>
    <t>Utilizando la ecuación Kirschmer:</t>
  </si>
  <si>
    <r>
      <t>H = b x ( w / b )</t>
    </r>
    <r>
      <rPr>
        <vertAlign val="superscript"/>
        <sz val="9"/>
        <rFont val="Verdana"/>
        <family val="2"/>
      </rPr>
      <t>4/3</t>
    </r>
    <r>
      <rPr>
        <sz val="9"/>
        <rFont val="Verdana"/>
        <family val="2"/>
      </rPr>
      <t xml:space="preserve"> x h</t>
    </r>
    <r>
      <rPr>
        <vertAlign val="subscript"/>
        <sz val="9"/>
        <rFont val="Verdana"/>
        <family val="2"/>
      </rPr>
      <t>v</t>
    </r>
    <r>
      <rPr>
        <sz val="9"/>
        <rFont val="Verdana"/>
        <family val="2"/>
      </rPr>
      <t xml:space="preserve"> * sen a</t>
    </r>
  </si>
  <si>
    <t>Ec 4.01 RAS 2000</t>
  </si>
  <si>
    <t>H = Pérdida de energía</t>
  </si>
  <si>
    <r>
      <t>h</t>
    </r>
    <r>
      <rPr>
        <vertAlign val="subscript"/>
        <sz val="9"/>
        <rFont val="Verdana"/>
        <family val="2"/>
      </rPr>
      <t>v</t>
    </r>
    <r>
      <rPr>
        <sz val="9"/>
        <rFont val="Verdana"/>
        <family val="2"/>
      </rPr>
      <t xml:space="preserve"> = Energía de velocidad</t>
    </r>
  </si>
  <si>
    <t>a = Angulo de la rejilla</t>
  </si>
  <si>
    <r>
      <t>A(m</t>
    </r>
    <r>
      <rPr>
        <vertAlign val="superscript"/>
        <sz val="9"/>
        <rFont val="Verdana"/>
        <family val="2"/>
      </rPr>
      <t>2</t>
    </r>
    <r>
      <rPr>
        <sz val="9"/>
        <rFont val="Verdana"/>
        <family val="2"/>
      </rPr>
      <t>)=</t>
    </r>
  </si>
  <si>
    <t>Altura de la lámina de agua =</t>
  </si>
  <si>
    <t>Longitud de la rejilla L =</t>
  </si>
  <si>
    <t>Velocidad a través de la reja =</t>
  </si>
  <si>
    <t xml:space="preserve">4. DESARENADOR :  </t>
  </si>
  <si>
    <t>4.1 TIPO DE DESARENADOR:</t>
  </si>
  <si>
    <t xml:space="preserve">4.2 DIMENSIONAMIENTO:  </t>
  </si>
  <si>
    <r>
      <t>Se removerán partículas de arena (densidad; d=2,65 g/cm</t>
    </r>
    <r>
      <rPr>
        <vertAlign val="superscript"/>
        <sz val="9"/>
        <rFont val="Verdana"/>
        <family val="2"/>
      </rPr>
      <t>3</t>
    </r>
    <r>
      <rPr>
        <sz val="9"/>
        <rFont val="Verdana"/>
        <family val="2"/>
      </rPr>
      <t>), con diámetros superiores a 0,14mm.</t>
    </r>
  </si>
  <si>
    <t>Teniendo en cuenta el hecho de que también se removerán partículas de mayor tamaño que presenten menor densidad que la partícula de diseño; para controlar su descomposición y que causan problemas por su sedimentación en el fondo, se adopta mantener la velocidad constante.</t>
  </si>
  <si>
    <t xml:space="preserve">TABLA PARA CÁLCULO DE LA VELOCIDAD DE ASENTAMIENTO DE LAS PARTICULAS DE DISEÑO </t>
  </si>
  <si>
    <r>
      <t>Vs = ((rarena - ragua) x Ø</t>
    </r>
    <r>
      <rPr>
        <b/>
        <vertAlign val="superscript"/>
        <sz val="9"/>
        <rFont val="Verdana"/>
        <family val="2"/>
      </rPr>
      <t xml:space="preserve">2 </t>
    </r>
    <r>
      <rPr>
        <b/>
        <sz val="9"/>
        <rFont val="Verdana"/>
        <family val="2"/>
      </rPr>
      <t>x g / (18 x m) + V</t>
    </r>
    <r>
      <rPr>
        <b/>
        <vertAlign val="subscript"/>
        <sz val="9"/>
        <rFont val="Verdana"/>
        <family val="2"/>
      </rPr>
      <t>s 10ºC</t>
    </r>
    <r>
      <rPr>
        <b/>
        <sz val="9"/>
        <rFont val="Verdana"/>
        <family val="2"/>
      </rPr>
      <t xml:space="preserve"> x ( TºC + 23.3)/33.3)/2</t>
    </r>
  </si>
  <si>
    <t>Donde:</t>
  </si>
  <si>
    <r>
      <t xml:space="preserve">r </t>
    </r>
    <r>
      <rPr>
        <vertAlign val="subscript"/>
        <sz val="9"/>
        <rFont val="Verdana"/>
        <family val="2"/>
      </rPr>
      <t xml:space="preserve">arena </t>
    </r>
    <r>
      <rPr>
        <sz val="9"/>
        <rFont val="Verdana"/>
        <family val="2"/>
      </rPr>
      <t>=</t>
    </r>
  </si>
  <si>
    <r>
      <t>g/cm</t>
    </r>
    <r>
      <rPr>
        <vertAlign val="superscript"/>
        <sz val="9"/>
        <rFont val="Verdana"/>
        <family val="2"/>
      </rPr>
      <t>3</t>
    </r>
  </si>
  <si>
    <r>
      <t xml:space="preserve">r </t>
    </r>
    <r>
      <rPr>
        <vertAlign val="subscript"/>
        <sz val="9"/>
        <rFont val="Verdana"/>
        <family val="2"/>
      </rPr>
      <t xml:space="preserve">agua </t>
    </r>
    <r>
      <rPr>
        <sz val="9"/>
        <rFont val="Verdana"/>
        <family val="2"/>
      </rPr>
      <t>=</t>
    </r>
  </si>
  <si>
    <t>g =</t>
  </si>
  <si>
    <r>
      <t>cm/s</t>
    </r>
    <r>
      <rPr>
        <vertAlign val="superscript"/>
        <sz val="9"/>
        <rFont val="Verdana"/>
        <family val="2"/>
      </rPr>
      <t>2</t>
    </r>
  </si>
  <si>
    <r>
      <t xml:space="preserve">T </t>
    </r>
    <r>
      <rPr>
        <vertAlign val="subscript"/>
        <sz val="9"/>
        <rFont val="Verdana"/>
        <family val="2"/>
      </rPr>
      <t>agua</t>
    </r>
    <r>
      <rPr>
        <sz val="9"/>
        <rFont val="Verdana"/>
        <family val="2"/>
      </rPr>
      <t xml:space="preserve"> =</t>
    </r>
  </si>
  <si>
    <t>º C</t>
  </si>
  <si>
    <r>
      <t xml:space="preserve">m </t>
    </r>
    <r>
      <rPr>
        <vertAlign val="subscript"/>
        <sz val="9"/>
        <rFont val="Verdana"/>
        <family val="2"/>
      </rPr>
      <t xml:space="preserve"> 18ºC</t>
    </r>
    <r>
      <rPr>
        <sz val="9"/>
        <rFont val="Verdana"/>
        <family val="2"/>
      </rPr>
      <t>=</t>
    </r>
  </si>
  <si>
    <r>
      <t>cm</t>
    </r>
    <r>
      <rPr>
        <vertAlign val="superscript"/>
        <sz val="9"/>
        <rFont val="Verdana"/>
        <family val="2"/>
      </rPr>
      <t>2</t>
    </r>
    <r>
      <rPr>
        <sz val="9"/>
        <rFont val="Verdana"/>
        <family val="2"/>
      </rPr>
      <t>/s</t>
    </r>
  </si>
  <si>
    <t>Diámetro</t>
  </si>
  <si>
    <t>Vs</t>
  </si>
  <si>
    <t>mm/s</t>
  </si>
  <si>
    <r>
      <t>m</t>
    </r>
    <r>
      <rPr>
        <b/>
        <vertAlign val="superscript"/>
        <sz val="9"/>
        <rFont val="Verdana"/>
        <family val="2"/>
      </rPr>
      <t>3</t>
    </r>
    <r>
      <rPr>
        <b/>
        <sz val="9"/>
        <rFont val="Verdana"/>
        <family val="2"/>
      </rPr>
      <t>/m</t>
    </r>
    <r>
      <rPr>
        <b/>
        <vertAlign val="superscript"/>
        <sz val="9"/>
        <rFont val="Verdana"/>
        <family val="2"/>
      </rPr>
      <t>2</t>
    </r>
    <r>
      <rPr>
        <b/>
        <sz val="9"/>
        <rFont val="Verdana"/>
        <family val="2"/>
      </rPr>
      <t>-d</t>
    </r>
  </si>
  <si>
    <r>
      <t>Se adopta un Valor de Vs (m</t>
    </r>
    <r>
      <rPr>
        <vertAlign val="superscript"/>
        <sz val="9"/>
        <rFont val="Verdana"/>
        <family val="2"/>
      </rPr>
      <t>3</t>
    </r>
    <r>
      <rPr>
        <sz val="9"/>
        <rFont val="Verdana"/>
        <family val="2"/>
      </rPr>
      <t>/m</t>
    </r>
    <r>
      <rPr>
        <vertAlign val="superscript"/>
        <sz val="9"/>
        <rFont val="Verdana"/>
        <family val="2"/>
      </rPr>
      <t>2</t>
    </r>
    <r>
      <rPr>
        <sz val="9"/>
        <rFont val="Verdana"/>
        <family val="2"/>
      </rPr>
      <t>-d) =</t>
    </r>
  </si>
  <si>
    <r>
      <t xml:space="preserve">    Tasa de desbordamiento 700-1600 m</t>
    </r>
    <r>
      <rPr>
        <vertAlign val="superscript"/>
        <sz val="9"/>
        <rFont val="Verdana"/>
        <family val="2"/>
      </rPr>
      <t>3</t>
    </r>
    <r>
      <rPr>
        <sz val="9"/>
        <rFont val="Verdana"/>
        <family val="2"/>
      </rPr>
      <t>/m</t>
    </r>
    <r>
      <rPr>
        <vertAlign val="superscript"/>
        <sz val="9"/>
        <rFont val="Verdana"/>
        <family val="2"/>
      </rPr>
      <t>2</t>
    </r>
    <r>
      <rPr>
        <sz val="9"/>
        <rFont val="Verdana"/>
        <family val="2"/>
      </rPr>
      <t xml:space="preserve">-d </t>
    </r>
  </si>
  <si>
    <t>Usar una Relación Largo (L)  a Ancho (An) entre:  2,5:1 a 5:1</t>
  </si>
  <si>
    <t>L/An=</t>
  </si>
  <si>
    <t xml:space="preserve">A= L x An = </t>
  </si>
  <si>
    <t>Ancho  An=</t>
  </si>
  <si>
    <t xml:space="preserve"> Largo =</t>
  </si>
  <si>
    <t>4.3   VOLÚMEN DE ARENAS RETENIDAS</t>
  </si>
  <si>
    <r>
      <t>El RAS/2000  E.4.4.4.9 recomienda usar una tasa de producción de arenas de 0,5-0,6 m</t>
    </r>
    <r>
      <rPr>
        <vertAlign val="superscript"/>
        <sz val="9"/>
        <rFont val="Verdana"/>
        <family val="2"/>
      </rPr>
      <t>3</t>
    </r>
    <r>
      <rPr>
        <sz val="9"/>
        <rFont val="Verdana"/>
        <family val="2"/>
      </rPr>
      <t>/min por metro de desarenador</t>
    </r>
  </si>
  <si>
    <r>
      <t>Producción diaria de arenas; (m</t>
    </r>
    <r>
      <rPr>
        <vertAlign val="superscript"/>
        <sz val="9"/>
        <rFont val="Verdana"/>
        <family val="2"/>
      </rPr>
      <t>3</t>
    </r>
    <r>
      <rPr>
        <sz val="9"/>
        <rFont val="Verdana"/>
        <family val="2"/>
      </rPr>
      <t>/d) =</t>
    </r>
  </si>
  <si>
    <t>Profundidad tolva para almacenamiento de arena; H (m) =</t>
  </si>
  <si>
    <t>Por lo anterior se adopta la siguiente tasa de producción de arenas</t>
  </si>
  <si>
    <t>Adoptar una producción de Arenas; (l/2000m³) =</t>
  </si>
  <si>
    <t>Producción diaria de arenas; (l/d) =</t>
  </si>
  <si>
    <t xml:space="preserve">5. SISTEMA DE AFORO:  </t>
  </si>
  <si>
    <t>Caudal de Diseño</t>
  </si>
  <si>
    <t>Velocidad de Entrada:</t>
  </si>
  <si>
    <t xml:space="preserve"> PRETRATAMIENTO</t>
  </si>
  <si>
    <t>Angulo de Inclinacion (º)=</t>
  </si>
  <si>
    <t>velocidad de aproximación  Va (m/s)</t>
  </si>
  <si>
    <r>
      <t xml:space="preserve">b = </t>
    </r>
    <r>
      <rPr>
        <sz val="8"/>
        <rFont val="Verdana"/>
        <family val="2"/>
      </rPr>
      <t>Factor de forma de las barras rectangulares</t>
    </r>
  </si>
  <si>
    <t xml:space="preserve">Pérdida con reja limpia (Cm) </t>
  </si>
  <si>
    <r>
      <rPr>
        <sz val="8"/>
        <rFont val="Verdana"/>
        <family val="2"/>
      </rPr>
      <t xml:space="preserve">Perdida de carga con reja colmatada al </t>
    </r>
    <r>
      <rPr>
        <sz val="9"/>
        <rFont val="Verdana"/>
        <family val="2"/>
      </rPr>
      <t>50% =</t>
    </r>
  </si>
  <si>
    <t>w = Ancho de la barra (mm)</t>
  </si>
  <si>
    <t>b = Separación de las barras (mm)</t>
  </si>
  <si>
    <t>(mm/s)</t>
  </si>
  <si>
    <r>
      <t>V</t>
    </r>
    <r>
      <rPr>
        <vertAlign val="subscript"/>
        <sz val="9"/>
        <rFont val="Verdana"/>
        <family val="2"/>
      </rPr>
      <t>s 10ºC</t>
    </r>
    <r>
      <rPr>
        <sz val="9"/>
        <rFont val="Verdana"/>
        <family val="2"/>
      </rPr>
      <t xml:space="preserve"> </t>
    </r>
  </si>
  <si>
    <t xml:space="preserve"> A = Área superficial del desarenador</t>
  </si>
  <si>
    <t>Las Dimensiones Serán:</t>
  </si>
  <si>
    <t xml:space="preserve">Tasa de Producción de Arenas </t>
  </si>
  <si>
    <t>m3/min</t>
  </si>
  <si>
    <t>NO APLICA</t>
  </si>
  <si>
    <t>Ecuación Azevedo Netto              Q= 2,2 x w x H^(1,5)</t>
  </si>
  <si>
    <t>Ancho del Canal (m)</t>
  </si>
  <si>
    <t>Ancho del canal (m) =</t>
  </si>
  <si>
    <t>Ancho  de la barra (mm) =</t>
  </si>
  <si>
    <t xml:space="preserve">El desarenador será de flujo horizontal en canal </t>
  </si>
  <si>
    <t>2.  CAUDALES DE DISEÑO</t>
  </si>
  <si>
    <t>Caudal medio diario residual</t>
  </si>
  <si>
    <t>Qmd</t>
  </si>
  <si>
    <t>Qinf</t>
  </si>
  <si>
    <t>Res 0330 Art. 134</t>
  </si>
  <si>
    <t>Qce</t>
  </si>
  <si>
    <t xml:space="preserve">Caudal de infiltraciónes </t>
  </si>
  <si>
    <t>Caudal de Conexiones erradas</t>
  </si>
  <si>
    <t xml:space="preserve">Factor de Mayoración </t>
  </si>
  <si>
    <t xml:space="preserve"> Ecuación de los angeles (1962)</t>
  </si>
  <si>
    <t>Caudal Maximo horario tiempo seco</t>
  </si>
  <si>
    <t>Caudal Maximo horario tiempo Humedo</t>
  </si>
  <si>
    <t>QMH ts</t>
  </si>
  <si>
    <t>QMH th</t>
  </si>
  <si>
    <t>1.  INFORMACIÓN BASICA DE DISEÑO</t>
  </si>
  <si>
    <t>Res 0330 Art. 160</t>
  </si>
  <si>
    <t xml:space="preserve">Tiempo maximo de retención </t>
  </si>
  <si>
    <t>Tiempo</t>
  </si>
  <si>
    <t>Volumen Total pozo humedo -QMH th</t>
  </si>
  <si>
    <t>Numero de bombas</t>
  </si>
  <si>
    <t xml:space="preserve"> para QMH th</t>
  </si>
  <si>
    <t xml:space="preserve">Volumen diario de aguas residuales </t>
  </si>
  <si>
    <t>Total ciclos Arranque por dia</t>
  </si>
  <si>
    <t>tiempo maximo de retencion para tiempo seco</t>
  </si>
  <si>
    <t xml:space="preserve">Arranque por hora de las  bombas </t>
  </si>
  <si>
    <t>Ciclos por hora de una bomba</t>
  </si>
  <si>
    <t>Volumen Total pozo humedo X ciclos</t>
  </si>
  <si>
    <t>Volumen Total  asumido del pozo humedo</t>
  </si>
  <si>
    <t>m2</t>
  </si>
  <si>
    <t>Caudal Promedio tiempo humedo</t>
  </si>
  <si>
    <t>0,3-0,6 m/s RAS 0330 ART 160</t>
  </si>
  <si>
    <t>100 mm RAS 0330 art 160</t>
  </si>
  <si>
    <t>Se adopta un sistema de 2  rejas en serie, seran 2 sistemas de cribado, 1 en operación  y 1 en stand-by, para que garantice la continuidad en la operación en el momento de realizar cualquier tipo de mantenimiento.</t>
  </si>
  <si>
    <t>&lt; 15 cm RAS 0330 Art. 160</t>
  </si>
  <si>
    <t>3.4 Selección de barras y su espaciamiento  rejilla 2</t>
  </si>
  <si>
    <t>3.1 Selección de barras y su espaciamiento rejilla 1</t>
  </si>
  <si>
    <t>Se diseñaran 2 unidades cada una con una capacidad igual, siempre estara 1 en operación y 1 en stand-by.</t>
  </si>
  <si>
    <t xml:space="preserve">     Según: RAS 0330 Art 188</t>
  </si>
  <si>
    <t>0,3-0,6 m/s RAS 0330 ART 186</t>
  </si>
  <si>
    <t xml:space="preserve">Frecuencia de limpieza; semanal: </t>
  </si>
  <si>
    <t>Se adopta una canaleta Parshall con garganta  de 9" como sistema de medición de caudales y como control de velocidades en el desarenador</t>
  </si>
  <si>
    <t>Tabla de alturas y Caudales en la Parshall W=22,86cm</t>
  </si>
  <si>
    <t xml:space="preserve"> Tiempo humedo</t>
  </si>
  <si>
    <t>DISEÑO HIDRAULICO EBAR LA PLAYA</t>
  </si>
  <si>
    <t>3. PARAMETROS DE DISEÑO POZO HUMEDO</t>
  </si>
  <si>
    <t>PVC</t>
  </si>
  <si>
    <t>RDE ó SCH</t>
  </si>
  <si>
    <t>ACERO</t>
  </si>
  <si>
    <t xml:space="preserve">HIERRO DUCTIL </t>
  </si>
  <si>
    <t>PN8</t>
  </si>
  <si>
    <t>DATOS DE ENTRADA PARA EL DISEÑO</t>
  </si>
  <si>
    <t>PEAD</t>
  </si>
  <si>
    <t>PN10</t>
  </si>
  <si>
    <t>PN12.5</t>
  </si>
  <si>
    <t>* Caudal a bombear ; Q =</t>
  </si>
  <si>
    <t>L/s</t>
  </si>
  <si>
    <t>Q, deacuerdo a la simulación hidráulica</t>
  </si>
  <si>
    <t>PN16</t>
  </si>
  <si>
    <t>* Temperatura media del agua ; Tº =</t>
  </si>
  <si>
    <t>RDE13.5</t>
  </si>
  <si>
    <t>* Caudal de chequeo del bombeo ; Qb =</t>
  </si>
  <si>
    <t>RDE21</t>
  </si>
  <si>
    <t>RDE26</t>
  </si>
  <si>
    <t>RDE32.5</t>
  </si>
  <si>
    <t>RDE41</t>
  </si>
  <si>
    <t>SCH40</t>
  </si>
  <si>
    <t xml:space="preserve">Eleccion Diametro </t>
  </si>
  <si>
    <t>Diametro (pulg)</t>
  </si>
  <si>
    <t>Altura Estatica ΔH (m)</t>
  </si>
  <si>
    <t>Diametro (m)</t>
  </si>
  <si>
    <t>Velocidad (m/s)</t>
  </si>
  <si>
    <t xml:space="preserve">Tuberia </t>
  </si>
  <si>
    <t>Presion de Trabajo</t>
  </si>
  <si>
    <r>
      <t>Q(m</t>
    </r>
    <r>
      <rPr>
        <vertAlign val="superscript"/>
        <sz val="10"/>
        <rFont val="Gill Sans MT"/>
        <family val="2"/>
      </rPr>
      <t>3</t>
    </r>
    <r>
      <rPr>
        <sz val="10"/>
        <rFont val="Gill Sans MT"/>
        <family val="2"/>
      </rPr>
      <t>/s)</t>
    </r>
  </si>
  <si>
    <t>PN_6</t>
  </si>
  <si>
    <t>PN_8</t>
  </si>
  <si>
    <t>Calculo de Perdidas Sistema de Bombeo</t>
  </si>
  <si>
    <t>Tuberia de succion</t>
  </si>
  <si>
    <t>Perdidas por friccion hf (m)</t>
  </si>
  <si>
    <t>f(inicial)</t>
  </si>
  <si>
    <t>f(final)</t>
  </si>
  <si>
    <t>Diametro succion (Pulg)</t>
  </si>
  <si>
    <t>Diametro succion (m)</t>
  </si>
  <si>
    <t>Material Tuberia Succion</t>
  </si>
  <si>
    <t>Long. Tuberia de succion (m)</t>
  </si>
  <si>
    <t>Velocidad de succion (m/s)</t>
  </si>
  <si>
    <t>e (m) (Rugosidad)</t>
  </si>
  <si>
    <r>
      <t>u a la temperatura ambiente °C (m</t>
    </r>
    <r>
      <rPr>
        <vertAlign val="superscript"/>
        <sz val="10"/>
        <rFont val="Gill Sans MT"/>
        <family val="2"/>
      </rPr>
      <t>2</t>
    </r>
    <r>
      <rPr>
        <sz val="10"/>
        <rFont val="Gill Sans MT"/>
        <family val="2"/>
      </rPr>
      <t>/s)</t>
    </r>
  </si>
  <si>
    <t>Re</t>
  </si>
  <si>
    <t>Factor de friccion f</t>
  </si>
  <si>
    <t>Perdidas Locales  hL(m)</t>
  </si>
  <si>
    <t>Accesorios:</t>
  </si>
  <si>
    <t># de unidades</t>
  </si>
  <si>
    <t>Perdidas por Unidad</t>
  </si>
  <si>
    <t>Coef. Perdidas</t>
  </si>
  <si>
    <t>Codo de 90°</t>
  </si>
  <si>
    <t>Codo de 45°</t>
  </si>
  <si>
    <t xml:space="preserve">Reduccion </t>
  </si>
  <si>
    <t>Valvula de cierre o de compuerta</t>
  </si>
  <si>
    <t>Valvula de pie o coladera</t>
  </si>
  <si>
    <t>Coeficiente de perdidas K</t>
  </si>
  <si>
    <t>Σ</t>
  </si>
  <si>
    <t>Perdidas totales en succion (m)</t>
  </si>
  <si>
    <t>Tuberia de impulsion</t>
  </si>
  <si>
    <t>Diametro impulsión (pulg)</t>
  </si>
  <si>
    <t>Diametro impulsión (m)</t>
  </si>
  <si>
    <t>Material Tuberia impulsión</t>
  </si>
  <si>
    <t>Long. Tuberia de impulsion</t>
  </si>
  <si>
    <t>Velocidad de impulsion (m/s)</t>
  </si>
  <si>
    <t xml:space="preserve">Opcion </t>
  </si>
  <si>
    <t>ANALISIS ENERGETICO</t>
  </si>
  <si>
    <t xml:space="preserve">Factor de friccion </t>
  </si>
  <si>
    <t>Horas de bombeo</t>
  </si>
  <si>
    <t>Potencia (HP)</t>
  </si>
  <si>
    <t>Caudal (l/s)</t>
  </si>
  <si>
    <t xml:space="preserve"> (Kw)</t>
  </si>
  <si>
    <t>Tarifa     $/Kw-H</t>
  </si>
  <si>
    <t>Vr. facturado mes</t>
  </si>
  <si>
    <t>Vr. facturado año</t>
  </si>
  <si>
    <t>8 pul</t>
  </si>
  <si>
    <t>6 pul</t>
  </si>
  <si>
    <t>Codo de 22-1/2°</t>
  </si>
  <si>
    <t>Codo de 11-1/4°</t>
  </si>
  <si>
    <t>Reduccion</t>
  </si>
  <si>
    <t>Valvula de compuerta</t>
  </si>
  <si>
    <t>Valvula de Cheque</t>
  </si>
  <si>
    <t>Valvula de pie con coladera</t>
  </si>
  <si>
    <t>Total perdidas en impulsion (m)</t>
  </si>
  <si>
    <t>Nota: Aplicando Bernoulli entre los tanques de succion y de almacenamiento obtenemos la altura util</t>
  </si>
  <si>
    <r>
      <t>Tenemos :Hu = Z</t>
    </r>
    <r>
      <rPr>
        <vertAlign val="subscript"/>
        <sz val="10"/>
        <rFont val="Gill Sans MT"/>
        <family val="2"/>
      </rPr>
      <t xml:space="preserve">2 </t>
    </r>
    <r>
      <rPr>
        <sz val="10"/>
        <rFont val="Gill Sans MT"/>
        <family val="2"/>
      </rPr>
      <t>- Z</t>
    </r>
    <r>
      <rPr>
        <vertAlign val="subscript"/>
        <sz val="10"/>
        <rFont val="Gill Sans MT"/>
        <family val="2"/>
      </rPr>
      <t>1</t>
    </r>
    <r>
      <rPr>
        <sz val="10"/>
        <rFont val="Gill Sans MT"/>
        <family val="2"/>
      </rPr>
      <t>+Ht</t>
    </r>
  </si>
  <si>
    <t xml:space="preserve">Donde : Ht es la sumatoria de todas las perdidas tanto en succion como en impulsion </t>
  </si>
  <si>
    <t>Altura Util</t>
  </si>
  <si>
    <t>Altura Util Calculada Hu (m)</t>
  </si>
  <si>
    <t>NPSH Disponible</t>
  </si>
  <si>
    <t>Patm  a los m.s.n.m (kg/ms2)</t>
  </si>
  <si>
    <t xml:space="preserve">ESPECIFICACIONES </t>
  </si>
  <si>
    <t xml:space="preserve">SISTEMA DE BOMBEOS </t>
  </si>
  <si>
    <t>Pv a T° del agua °C (kg/ms2)</t>
  </si>
  <si>
    <t>T = 24 Horas</t>
  </si>
  <si>
    <t>ρ (a la temperatura del agua en °C)</t>
  </si>
  <si>
    <t>KW=34.78</t>
  </si>
  <si>
    <t>KW=12.58</t>
  </si>
  <si>
    <t>Patm/γ (m)</t>
  </si>
  <si>
    <t>Cantidad de motobombas</t>
  </si>
  <si>
    <t>Pv/γ (m)</t>
  </si>
  <si>
    <t xml:space="preserve">Caudal de bombeo </t>
  </si>
  <si>
    <r>
      <t>V</t>
    </r>
    <r>
      <rPr>
        <vertAlign val="superscript"/>
        <sz val="10"/>
        <rFont val="Gill Sans MT"/>
        <family val="2"/>
      </rPr>
      <t>2</t>
    </r>
    <r>
      <rPr>
        <sz val="10"/>
        <rFont val="Gill Sans MT"/>
        <family val="2"/>
      </rPr>
      <t>/2g (m)</t>
    </r>
  </si>
  <si>
    <t xml:space="preserve">Diámetro de la impulsión </t>
  </si>
  <si>
    <t>6.0 pulg.</t>
  </si>
  <si>
    <t>8.0 pulg.</t>
  </si>
  <si>
    <t>hs (m)</t>
  </si>
  <si>
    <t>Material tubería de impulsión</t>
  </si>
  <si>
    <t>Hs (m)</t>
  </si>
  <si>
    <t xml:space="preserve">Coef, de rugosidad impul, </t>
  </si>
  <si>
    <t>NPSH Disponible (m)</t>
  </si>
  <si>
    <t>Velocidad en la impulsión</t>
  </si>
  <si>
    <t>2.68 m/s</t>
  </si>
  <si>
    <t>1.508 m/s</t>
  </si>
  <si>
    <t>Altura dinámica total</t>
  </si>
  <si>
    <t>Chequeo de la Potencia Util</t>
  </si>
  <si>
    <t>Potencia requerida del motor</t>
  </si>
  <si>
    <t>10HP</t>
  </si>
  <si>
    <t>7 HP</t>
  </si>
  <si>
    <r>
      <t>γ Peso específico del agua(N/m</t>
    </r>
    <r>
      <rPr>
        <vertAlign val="superscript"/>
        <sz val="10"/>
        <rFont val="Gill Sans MT"/>
        <family val="2"/>
      </rPr>
      <t>3</t>
    </r>
    <r>
      <rPr>
        <sz val="10"/>
        <rFont val="Gill Sans MT"/>
        <family val="2"/>
      </rPr>
      <t>)</t>
    </r>
  </si>
  <si>
    <t xml:space="preserve">Longitud de tuberia </t>
  </si>
  <si>
    <t>Potencia Util Bombeo Necesaria  (HP)</t>
  </si>
  <si>
    <t xml:space="preserve">Costo de la instalación de la tuberia </t>
  </si>
  <si>
    <t>Potencia Util Bombeo  (HP)</t>
  </si>
  <si>
    <t xml:space="preserve">Costo de energia </t>
  </si>
  <si>
    <t>Potencia Util Bombeo Seleccionada (HP)</t>
  </si>
  <si>
    <t>Caudal impulsado por la bomba  (L/s)</t>
  </si>
  <si>
    <t>Eficiencia</t>
  </si>
  <si>
    <t>Eficiencia Hidraulica</t>
  </si>
  <si>
    <t>Eficiencia de la  Bomba</t>
  </si>
  <si>
    <t xml:space="preserve">Chequeo Tiempo de bombeo </t>
  </si>
  <si>
    <r>
      <t>Volumen pozo húmedo (m</t>
    </r>
    <r>
      <rPr>
        <vertAlign val="superscript"/>
        <sz val="10"/>
        <rFont val="Gill Sans MT"/>
        <family val="2"/>
      </rPr>
      <t>3</t>
    </r>
    <r>
      <rPr>
        <sz val="10"/>
        <rFont val="Gill Sans MT"/>
        <family val="2"/>
      </rPr>
      <t>)</t>
    </r>
  </si>
  <si>
    <t>Tiempo de llenado del almacenamiento (horas)</t>
  </si>
  <si>
    <t>Golpe de Ariete</t>
  </si>
  <si>
    <r>
      <t>P = [ hi + S ]     ;     S = [ ( Vi x Vp ) / g ]     ;     Vp = [ V,w / { 1 + ( Ew x Øi / E x e ) }</t>
    </r>
    <r>
      <rPr>
        <vertAlign val="superscript"/>
        <sz val="10"/>
        <rFont val="Gill Sans MT"/>
        <family val="2"/>
      </rPr>
      <t>1/2</t>
    </r>
    <r>
      <rPr>
        <sz val="10"/>
        <rFont val="Gill Sans MT"/>
        <family val="2"/>
      </rPr>
      <t xml:space="preserve"> ]</t>
    </r>
  </si>
  <si>
    <t>* Velocidad del sonido en el agua ; V,w =</t>
  </si>
  <si>
    <t>* Módulo de elasticidad del agua ; Ew =</t>
  </si>
  <si>
    <t>Kg/cm²</t>
  </si>
  <si>
    <t>* Material de la tubería de impulsión =</t>
  </si>
  <si>
    <t>* RDE, SCH o PN/PE Tuberia de impulsion =</t>
  </si>
  <si>
    <t>* Diámetro de la tubería de impulsión ; Øi =</t>
  </si>
  <si>
    <t>* Espesor pared tubería de impulsión ; e =</t>
  </si>
  <si>
    <t>cm (Valor suministrado por el fabricante)</t>
  </si>
  <si>
    <t>* Módulo de elasticidad de la tubería ; E =</t>
  </si>
  <si>
    <t>* Velocidad del agua en la impulsión ; Vi =</t>
  </si>
  <si>
    <t>* Velocidad de la onda de presión ; a =</t>
  </si>
  <si>
    <t>* Sobrepresión por golpe de ariete ; S =</t>
  </si>
  <si>
    <t>* Altura estática de impulsión ; hi =</t>
  </si>
  <si>
    <t>* Presión cuando ocurra golpe de ariete ; P =</t>
  </si>
  <si>
    <r>
      <t xml:space="preserve">m </t>
    </r>
    <r>
      <rPr>
        <b/>
        <sz val="10"/>
        <rFont val="Gill Sans MT"/>
        <family val="2"/>
      </rPr>
      <t>(De acuerdo con el Literal B.8.5.7 del RAS/2.000)</t>
    </r>
  </si>
  <si>
    <t>* Presion de trabajo de la tuberia ; Psi =</t>
  </si>
  <si>
    <t>* Presion de trabajo de la tuberia ; m.c.a. =</t>
  </si>
  <si>
    <t>* Presion de trabajo de la tuberia &gt;= Presion por golpe de ariete</t>
  </si>
  <si>
    <t>Resultados</t>
  </si>
  <si>
    <t>ITEM N°</t>
  </si>
  <si>
    <t>DESCRIPCIÓN</t>
  </si>
  <si>
    <t>VALOR</t>
  </si>
  <si>
    <t>Caudal de bombeo (*)</t>
  </si>
  <si>
    <t>Diámetro de la impulsión (**)</t>
  </si>
  <si>
    <t xml:space="preserve">Coef. de rugosidad impul. </t>
  </si>
  <si>
    <t>Eficiencia teórica de la bomba</t>
  </si>
  <si>
    <t>Golpe de ariete</t>
  </si>
  <si>
    <t>Consumo Energetico del Bombeo</t>
  </si>
  <si>
    <t>Costo Promedio de Energia en la Zona</t>
  </si>
  <si>
    <t>$/Kw/hora</t>
  </si>
  <si>
    <t xml:space="preserve">Consumo de Energia por bombeo por Hora </t>
  </si>
  <si>
    <t>Kw/Hora</t>
  </si>
  <si>
    <t>Consumo de Energia por bombeo Mes</t>
  </si>
  <si>
    <t>Kw/Mes</t>
  </si>
  <si>
    <t>Costo Promedio de Energia por Bombeo Mes</t>
  </si>
  <si>
    <t>$ Mes</t>
  </si>
  <si>
    <t>Area del pozo de Humedo</t>
  </si>
  <si>
    <t>Diametro del pozo de Humedo</t>
  </si>
  <si>
    <t>altura util</t>
  </si>
  <si>
    <t>cota batea de llegada a estacion elevadora</t>
  </si>
  <si>
    <t>borde libre</t>
  </si>
  <si>
    <t xml:space="preserve">sumergencia de la bomba </t>
  </si>
  <si>
    <t>cota nivel dinamico</t>
  </si>
  <si>
    <t>cota nivel estatico</t>
  </si>
  <si>
    <t>cota fondo estacion elevadora</t>
  </si>
  <si>
    <t>profundidad estacion elevadora</t>
  </si>
  <si>
    <t>cota terreno</t>
  </si>
  <si>
    <t>Resolución 0330 Art. 161 numeral 3 (1.5-2.4)m/S</t>
  </si>
  <si>
    <t>DISEÑO DE LA ESTACION DE BOMBEO</t>
  </si>
  <si>
    <t>DISEÑO HIDRÁULICO DE LOS COMPONENTES DEL SISTEMA DE BOMBEO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</si>
</sst>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164" formatCode="_-* #,##0\ _€_-;\-* #,##0\ _€_-;_-* &quot;-&quot;\ _€_-;_-@_-"/>
    <numFmt numFmtId="165" formatCode="0.00000"/>
    <numFmt numFmtId="166" formatCode="0.000"/>
    <numFmt numFmtId="167" formatCode="0.0"/>
    <numFmt numFmtId="168" formatCode="0.000000"/>
    <numFmt numFmtId="169" formatCode="0.00\ &quot;l/s&quot;"/>
    <numFmt numFmtId="170" formatCode="0\ &quot;º&quot;"/>
    <numFmt numFmtId="171" formatCode="0.00\ &quot;cm&quot;"/>
    <numFmt numFmtId="172" formatCode="0.00\ &quot;m&quot;"/>
    <numFmt numFmtId="173" formatCode="0.00\ &quot;m/s&quot;"/>
    <numFmt numFmtId="174" formatCode="0.00\ &quot;m2&quot;"/>
    <numFmt numFmtId="175" formatCode="&quot;An &quot;\ \=\ 0.0\ &quot;m&quot;"/>
    <numFmt numFmtId="176" formatCode="&quot;An &quot;\ \=\ 0.00\ &quot;m&quot;"/>
    <numFmt numFmtId="177" formatCode="&quot;L &quot;\ \=\ 0.00\ &quot;m&quot;"/>
    <numFmt numFmtId="178" formatCode="0.00\ &quot;L/s&quot;"/>
    <numFmt numFmtId="179" formatCode="0\ &quot;min&quot;"/>
    <numFmt numFmtId="180" formatCode="0.0\ &quot;min&quot;"/>
    <numFmt numFmtId="181" formatCode="0.0000000000000"/>
    <numFmt numFmtId="182" formatCode="0.0&quot;m3&quot;"/>
    <numFmt numFmtId="183" formatCode="0.00\ &quot;min&quot;"/>
    <numFmt numFmtId="184" formatCode="0.00&quot;m/s²&quot;"/>
    <numFmt numFmtId="185" formatCode="0.00_)"/>
    <numFmt numFmtId="186" formatCode="General_)"/>
    <numFmt numFmtId="187" formatCode="0.0000"/>
    <numFmt numFmtId="188" formatCode="_-* #,##0.00\ _€_-;\-* #,##0.00\ _€_-;_-* &quot;-&quot;??\ _€_-;_-@_-"/>
    <numFmt numFmtId="189" formatCode="0.0_)"/>
    <numFmt numFmtId="190" formatCode="0.0000000"/>
    <numFmt numFmtId="191" formatCode="0.0000E+00"/>
    <numFmt numFmtId="192" formatCode="0.000.E+00"/>
    <numFmt numFmtId="193" formatCode="0.00000000"/>
    <numFmt numFmtId="194" formatCode="_(* #,##0_);_(* \(#,##0\);_(* &quot;-&quot;_);_(@_)"/>
    <numFmt numFmtId="195" formatCode="_(* #,##0.00_);_(* \(#,##0.00\);_(* &quot;-&quot;_);_(@_)"/>
    <numFmt numFmtId="196" formatCode="0.0%"/>
    <numFmt numFmtId="197" formatCode="#,##0.0"/>
    <numFmt numFmtId="198" formatCode="0.0\ &quot;L/s&quot;"/>
    <numFmt numFmtId="199" formatCode="0.0\ &quot;pulg.&quot;"/>
    <numFmt numFmtId="200" formatCode="0.0\ &quot;HP&quot;"/>
    <numFmt numFmtId="201" formatCode="0.0\ &quot;m&quot;"/>
    <numFmt numFmtId="202" formatCode="_ &quot;$&quot;\ * #,##0_ ;_ &quot;$&quot;\ * \-#,##0_ ;_ &quot;$&quot;\ * &quot;-&quot;??_ ;_ @_ "/>
    <numFmt numFmtId="203" formatCode="0\ &quot;m&quot;"/>
  </numFmts>
  <fonts count="35" x14ac:knownFonts="1">
    <font>
      <sz val="11"/>
      <color theme="1"/>
      <name val="Calibri"/>
      <family val="2"/>
      <scheme val="minor"/>
    </font>
    <font>
      <sz val="11"/>
      <color indexed="8"/>
      <name val="Calibri"/>
      <family val="2"/>
    </font>
    <font>
      <sz val="10"/>
      <name val="Arial"/>
      <family val="2"/>
    </font>
    <font>
      <b/>
      <sz val="9"/>
      <name val="Verdana"/>
      <family val="2"/>
    </font>
    <font>
      <sz val="9"/>
      <name val="Verdana"/>
      <family val="2"/>
    </font>
    <font>
      <vertAlign val="subscript"/>
      <sz val="9"/>
      <name val="Verdana"/>
      <family val="2"/>
    </font>
    <font>
      <vertAlign val="superscript"/>
      <sz val="9"/>
      <name val="Verdana"/>
      <family val="2"/>
    </font>
    <font>
      <b/>
      <vertAlign val="superscript"/>
      <sz val="9"/>
      <name val="Verdana"/>
      <family val="2"/>
    </font>
    <font>
      <b/>
      <vertAlign val="subscript"/>
      <sz val="9"/>
      <name val="Verdana"/>
      <family val="2"/>
    </font>
    <font>
      <sz val="8"/>
      <name val="Verdana"/>
      <family val="2"/>
    </font>
    <font>
      <sz val="10"/>
      <name val="Calibri"/>
      <family val="2"/>
      <scheme val="minor"/>
    </font>
    <font>
      <sz val="9"/>
      <name val="Arial"/>
      <family val="2"/>
    </font>
    <font>
      <b/>
      <sz val="11"/>
      <color theme="1"/>
      <name val="Calibri"/>
      <family val="2"/>
      <scheme val="minor"/>
    </font>
    <font>
      <b/>
      <i/>
      <sz val="11"/>
      <color theme="1"/>
      <name val="Calibri"/>
      <family val="2"/>
      <scheme val="minor"/>
    </font>
    <font>
      <sz val="8"/>
      <name val="Gill Sans MT"/>
      <family val="2"/>
    </font>
    <font>
      <sz val="10"/>
      <name val="Gill Sans MT"/>
      <family val="2"/>
    </font>
    <font>
      <sz val="9"/>
      <name val="Gill Sans MT"/>
      <family val="2"/>
    </font>
    <font>
      <b/>
      <sz val="10"/>
      <name val="Gill Sans MT"/>
      <family val="2"/>
    </font>
    <font>
      <sz val="10"/>
      <name val="Courier"/>
      <family val="3"/>
    </font>
    <font>
      <b/>
      <u/>
      <sz val="10"/>
      <name val="Gill Sans MT"/>
      <family val="2"/>
    </font>
    <font>
      <sz val="10"/>
      <color rgb="FFFF0000"/>
      <name val="Gill Sans MT"/>
      <family val="2"/>
    </font>
    <font>
      <sz val="12"/>
      <name val="Courier"/>
      <family val="3"/>
    </font>
    <font>
      <u/>
      <sz val="10"/>
      <name val="Gill Sans MT"/>
      <family val="2"/>
    </font>
    <font>
      <sz val="10"/>
      <color indexed="10"/>
      <name val="Gill Sans MT"/>
      <family val="2"/>
    </font>
    <font>
      <vertAlign val="superscript"/>
      <sz val="10"/>
      <name val="Gill Sans MT"/>
      <family val="2"/>
    </font>
    <font>
      <vertAlign val="subscript"/>
      <sz val="10"/>
      <name val="Gill Sans MT"/>
      <family val="2"/>
    </font>
    <font>
      <b/>
      <i/>
      <u/>
      <sz val="10"/>
      <name val="Gill Sans MT"/>
      <family val="2"/>
    </font>
    <font>
      <sz val="10"/>
      <color theme="1"/>
      <name val="Gill Sans MT"/>
      <family val="2"/>
    </font>
    <font>
      <b/>
      <sz val="10"/>
      <color theme="1"/>
      <name val="Gill Sans MT"/>
      <family val="2"/>
    </font>
    <font>
      <sz val="10"/>
      <color theme="1"/>
      <name val="Arial"/>
      <family val="2"/>
    </font>
    <font>
      <sz val="11"/>
      <color rgb="FF000000"/>
      <name val="Arial"/>
      <family val="2"/>
    </font>
    <font>
      <b/>
      <sz val="10"/>
      <color rgb="FFFF0000"/>
      <name val="Gill Sans MT"/>
      <family val="2"/>
    </font>
    <font>
      <sz val="10"/>
      <color indexed="8"/>
      <name val="Gill Sans MT"/>
      <family val="2"/>
    </font>
    <font>
      <sz val="8"/>
      <color indexed="81"/>
      <name val="Tahoma"/>
      <family val="2"/>
    </font>
    <font>
      <sz val="18"/>
      <name val="Gill Sans MT"/>
      <family val="2"/>
    </font>
  </fonts>
  <fills count="4">
    <fill>
      <patternFill patternType="none"/>
    </fill>
    <fill>
      <patternFill patternType="gray125"/>
    </fill>
    <fill>
      <patternFill patternType="solid">
        <fgColor theme="0"/>
        <bgColor indexed="64"/>
      </patternFill>
    </fill>
    <fill>
      <patternFill patternType="solid">
        <fgColor theme="3"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184" fontId="18" fillId="0" borderId="0"/>
    <xf numFmtId="187" fontId="2" fillId="0" borderId="0" applyFont="0" applyFill="0" applyBorder="0" applyAlignment="0" applyProtection="0"/>
    <xf numFmtId="188" fontId="21" fillId="0" borderId="0"/>
    <xf numFmtId="194" fontId="2" fillId="0" borderId="0" applyFont="0" applyFill="0" applyBorder="0" applyAlignment="0" applyProtection="0"/>
    <xf numFmtId="9" fontId="2" fillId="0" borderId="0" applyFont="0" applyFill="0" applyBorder="0" applyAlignment="0" applyProtection="0"/>
    <xf numFmtId="167" fontId="2" fillId="0" borderId="0" applyFont="0" applyFill="0" applyBorder="0" applyAlignment="0" applyProtection="0"/>
  </cellStyleXfs>
  <cellXfs count="281">
    <xf numFmtId="0" fontId="0" fillId="0" borderId="0" xfId="0"/>
    <xf numFmtId="0" fontId="3" fillId="2" borderId="0" xfId="0" applyFont="1" applyFill="1" applyAlignment="1">
      <alignment horizontal="centerContinuous" vertical="center" wrapText="1"/>
    </xf>
    <xf numFmtId="0" fontId="4" fillId="2" borderId="0" xfId="0" applyFont="1" applyFill="1" applyAlignment="1">
      <alignment horizontal="centerContinuous" vertical="center"/>
    </xf>
    <xf numFmtId="0" fontId="4" fillId="2" borderId="0" xfId="0" applyFont="1" applyFill="1" applyAlignment="1">
      <alignment vertical="center"/>
    </xf>
    <xf numFmtId="0" fontId="3" fillId="2" borderId="0" xfId="0" applyFont="1" applyFill="1" applyAlignment="1">
      <alignment horizontal="center" vertical="center" wrapText="1"/>
    </xf>
    <xf numFmtId="0" fontId="3" fillId="2" borderId="5" xfId="0" applyFont="1" applyFill="1" applyBorder="1" applyAlignment="1">
      <alignment vertical="center"/>
    </xf>
    <xf numFmtId="0" fontId="3" fillId="2" borderId="0" xfId="0" applyFont="1" applyFill="1" applyAlignment="1">
      <alignment vertical="center"/>
    </xf>
    <xf numFmtId="0" fontId="4" fillId="2" borderId="2" xfId="0" applyFont="1" applyFill="1" applyBorder="1" applyAlignment="1">
      <alignment vertical="center"/>
    </xf>
    <xf numFmtId="169" fontId="3" fillId="2" borderId="5" xfId="0" applyNumberFormat="1" applyFont="1" applyFill="1" applyBorder="1" applyAlignment="1">
      <alignment horizontal="center" vertical="center"/>
    </xf>
    <xf numFmtId="0" fontId="4" fillId="2" borderId="0" xfId="0" applyFont="1" applyFill="1" applyAlignment="1">
      <alignment horizontal="left" vertical="center"/>
    </xf>
    <xf numFmtId="0" fontId="4" fillId="2" borderId="9" xfId="0" applyFont="1" applyFill="1" applyBorder="1" applyAlignment="1">
      <alignment horizontal="right" vertical="center"/>
    </xf>
    <xf numFmtId="0" fontId="4" fillId="2" borderId="11" xfId="0" applyFont="1" applyFill="1" applyBorder="1" applyAlignment="1">
      <alignment horizontal="center" vertical="center"/>
    </xf>
    <xf numFmtId="0" fontId="4" fillId="2" borderId="10" xfId="0" applyFont="1" applyFill="1" applyBorder="1" applyAlignment="1">
      <alignment vertical="center"/>
    </xf>
    <xf numFmtId="0" fontId="3" fillId="2" borderId="0" xfId="0" applyFont="1" applyFill="1" applyAlignment="1">
      <alignment horizontal="left" vertical="center"/>
    </xf>
    <xf numFmtId="0" fontId="4" fillId="2" borderId="2" xfId="0" applyFont="1" applyFill="1" applyBorder="1" applyAlignment="1">
      <alignment horizontal="right" vertical="center"/>
    </xf>
    <xf numFmtId="2" fontId="4" fillId="2" borderId="5" xfId="0" applyNumberFormat="1" applyFont="1" applyFill="1" applyBorder="1" applyAlignment="1">
      <alignment horizontal="center" vertical="center"/>
    </xf>
    <xf numFmtId="0" fontId="4" fillId="2" borderId="4" xfId="0" applyFont="1" applyFill="1" applyBorder="1" applyAlignment="1">
      <alignment vertical="center"/>
    </xf>
    <xf numFmtId="0" fontId="4" fillId="2" borderId="8" xfId="0" applyFont="1" applyFill="1" applyBorder="1" applyAlignment="1">
      <alignment horizontal="right" vertical="center"/>
    </xf>
    <xf numFmtId="2" fontId="4" fillId="2" borderId="13" xfId="0" applyNumberFormat="1" applyFont="1" applyFill="1" applyBorder="1" applyAlignment="1">
      <alignment horizontal="center" vertical="center"/>
    </xf>
    <xf numFmtId="0" fontId="4" fillId="2" borderId="12" xfId="0" applyFont="1" applyFill="1" applyBorder="1" applyAlignment="1">
      <alignment vertical="center"/>
    </xf>
    <xf numFmtId="166" fontId="4" fillId="2" borderId="0" xfId="0" applyNumberFormat="1" applyFont="1" applyFill="1" applyAlignment="1">
      <alignment vertical="center"/>
    </xf>
    <xf numFmtId="0" fontId="3" fillId="2" borderId="2" xfId="0" applyFont="1" applyFill="1" applyBorder="1" applyAlignment="1">
      <alignment horizontal="right" vertical="center"/>
    </xf>
    <xf numFmtId="2" fontId="3" fillId="2" borderId="5" xfId="0" applyNumberFormat="1" applyFont="1" applyFill="1" applyBorder="1" applyAlignment="1">
      <alignment horizontal="center" vertical="center"/>
    </xf>
    <xf numFmtId="0" fontId="3" fillId="2" borderId="4" xfId="0" applyFont="1" applyFill="1" applyBorder="1" applyAlignment="1">
      <alignment vertical="center"/>
    </xf>
    <xf numFmtId="0" fontId="3" fillId="2" borderId="0" xfId="0" applyFont="1" applyFill="1" applyAlignment="1">
      <alignment vertical="center" wrapText="1"/>
    </xf>
    <xf numFmtId="0" fontId="3" fillId="2" borderId="0" xfId="0" applyFont="1" applyFill="1" applyAlignment="1">
      <alignment horizontal="justify" vertical="center" wrapText="1"/>
    </xf>
    <xf numFmtId="0" fontId="4" fillId="2" borderId="9" xfId="0" applyFont="1" applyFill="1" applyBorder="1" applyAlignment="1">
      <alignment vertical="center"/>
    </xf>
    <xf numFmtId="0" fontId="4" fillId="2" borderId="5" xfId="0" applyFont="1" applyFill="1" applyBorder="1" applyAlignment="1">
      <alignment vertical="center"/>
    </xf>
    <xf numFmtId="0" fontId="4" fillId="2" borderId="5" xfId="0" applyFont="1" applyFill="1" applyBorder="1" applyAlignment="1">
      <alignment horizontal="center" vertical="center"/>
    </xf>
    <xf numFmtId="0" fontId="4" fillId="2" borderId="8" xfId="0" applyFont="1" applyFill="1" applyBorder="1" applyAlignment="1">
      <alignment vertical="center"/>
    </xf>
    <xf numFmtId="0" fontId="4" fillId="2" borderId="13" xfId="0" applyFont="1" applyFill="1" applyBorder="1" applyAlignment="1">
      <alignment horizontal="center" vertical="center"/>
    </xf>
    <xf numFmtId="0" fontId="4" fillId="2" borderId="5" xfId="0" applyFont="1" applyFill="1" applyBorder="1" applyAlignment="1">
      <alignment horizontal="left" vertical="center"/>
    </xf>
    <xf numFmtId="0" fontId="4" fillId="2" borderId="14" xfId="0" applyFont="1" applyFill="1" applyBorder="1" applyAlignment="1">
      <alignment horizontal="center" vertical="center"/>
    </xf>
    <xf numFmtId="0" fontId="3" fillId="2" borderId="15" xfId="0" applyFont="1" applyFill="1" applyBorder="1" applyAlignment="1">
      <alignment vertical="center"/>
    </xf>
    <xf numFmtId="0" fontId="4" fillId="2" borderId="0" xfId="0" applyFont="1" applyFill="1" applyAlignment="1">
      <alignment horizontal="right" vertical="center"/>
    </xf>
    <xf numFmtId="2" fontId="4" fillId="2" borderId="0" xfId="0" applyNumberFormat="1" applyFont="1" applyFill="1" applyAlignment="1">
      <alignment vertical="center"/>
    </xf>
    <xf numFmtId="0" fontId="4" fillId="2" borderId="11" xfId="0" applyFont="1" applyFill="1" applyBorder="1" applyAlignment="1">
      <alignment vertical="center"/>
    </xf>
    <xf numFmtId="0" fontId="4" fillId="2" borderId="0" xfId="0" applyFont="1" applyFill="1" applyAlignment="1">
      <alignment horizontal="center" vertical="center"/>
    </xf>
    <xf numFmtId="0" fontId="4" fillId="2" borderId="14" xfId="0" applyFont="1" applyFill="1" applyBorder="1" applyAlignment="1">
      <alignment vertical="center"/>
    </xf>
    <xf numFmtId="0" fontId="4" fillId="2" borderId="13" xfId="0" applyFont="1" applyFill="1" applyBorder="1" applyAlignment="1">
      <alignment vertical="center"/>
    </xf>
    <xf numFmtId="170" fontId="4" fillId="2" borderId="11" xfId="0" applyNumberFormat="1" applyFont="1" applyFill="1" applyBorder="1" applyAlignment="1">
      <alignment horizontal="center" vertical="center"/>
    </xf>
    <xf numFmtId="171" fontId="4" fillId="2" borderId="5" xfId="0" applyNumberFormat="1" applyFont="1" applyFill="1" applyBorder="1" applyAlignment="1">
      <alignment horizontal="center" vertical="center"/>
    </xf>
    <xf numFmtId="0" fontId="4" fillId="2" borderId="0" xfId="0" applyFont="1" applyFill="1" applyAlignment="1">
      <alignment vertical="center" wrapText="1"/>
    </xf>
    <xf numFmtId="172" fontId="4" fillId="2" borderId="12" xfId="0" applyNumberFormat="1" applyFont="1" applyFill="1" applyBorder="1" applyAlignment="1">
      <alignment horizontal="center" vertical="center"/>
    </xf>
    <xf numFmtId="172" fontId="4" fillId="2" borderId="5" xfId="0" applyNumberFormat="1" applyFont="1" applyFill="1" applyBorder="1" applyAlignment="1">
      <alignment horizontal="center" vertical="center"/>
    </xf>
    <xf numFmtId="0" fontId="4" fillId="2" borderId="6" xfId="0" applyFont="1" applyFill="1" applyBorder="1" applyAlignment="1">
      <alignment vertical="center"/>
    </xf>
    <xf numFmtId="0" fontId="3" fillId="2" borderId="16" xfId="0" applyFont="1" applyFill="1" applyBorder="1" applyAlignment="1">
      <alignment vertical="center" wrapText="1"/>
    </xf>
    <xf numFmtId="0" fontId="4" fillId="2" borderId="0" xfId="0" applyFont="1" applyFill="1" applyAlignment="1">
      <alignment horizontal="justify" vertical="center" wrapText="1"/>
    </xf>
    <xf numFmtId="0" fontId="3" fillId="2" borderId="0" xfId="0" applyFont="1" applyFill="1" applyAlignment="1">
      <alignment vertical="center" wrapText="1" shrinkToFit="1"/>
    </xf>
    <xf numFmtId="0" fontId="3" fillId="2" borderId="0" xfId="0" applyFont="1" applyFill="1" applyAlignment="1">
      <alignment horizontal="center" vertical="center"/>
    </xf>
    <xf numFmtId="2" fontId="4" fillId="2" borderId="0" xfId="0" applyNumberFormat="1" applyFont="1" applyFill="1" applyAlignment="1">
      <alignment horizontal="center" vertical="center"/>
    </xf>
    <xf numFmtId="0" fontId="3" fillId="2" borderId="1" xfId="0" applyFont="1" applyFill="1" applyBorder="1" applyAlignment="1">
      <alignment horizontal="center" vertical="center"/>
    </xf>
    <xf numFmtId="2"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2" fontId="4" fillId="2" borderId="0" xfId="0" applyNumberFormat="1" applyFont="1" applyFill="1" applyBorder="1" applyAlignment="1">
      <alignment horizontal="center" vertical="center"/>
    </xf>
    <xf numFmtId="2" fontId="4" fillId="2" borderId="0" xfId="0" applyNumberFormat="1" applyFont="1" applyFill="1" applyAlignment="1">
      <alignment horizontal="left" vertical="center"/>
    </xf>
    <xf numFmtId="172" fontId="4" fillId="2" borderId="0" xfId="0" applyNumberFormat="1" applyFont="1" applyFill="1" applyAlignment="1">
      <alignment horizontal="center" vertical="center"/>
    </xf>
    <xf numFmtId="167" fontId="4" fillId="2" borderId="0" xfId="0" applyNumberFormat="1" applyFont="1" applyFill="1" applyAlignment="1">
      <alignment horizontal="left" vertical="center"/>
    </xf>
    <xf numFmtId="172" fontId="4" fillId="2" borderId="0" xfId="0" applyNumberFormat="1" applyFont="1" applyFill="1" applyAlignment="1">
      <alignment horizontal="left" vertical="center"/>
    </xf>
    <xf numFmtId="175" fontId="3" fillId="2" borderId="0" xfId="0" applyNumberFormat="1" applyFont="1" applyFill="1" applyAlignment="1">
      <alignment horizontal="center" vertical="center"/>
    </xf>
    <xf numFmtId="1" fontId="4" fillId="2" borderId="0" xfId="0" applyNumberFormat="1" applyFont="1" applyFill="1" applyAlignment="1">
      <alignment vertical="center"/>
    </xf>
    <xf numFmtId="0" fontId="4" fillId="2" borderId="0" xfId="0" applyFont="1" applyFill="1" applyAlignment="1">
      <alignment horizontal="left" vertical="center" indent="1"/>
    </xf>
    <xf numFmtId="0" fontId="3" fillId="2" borderId="0" xfId="0" applyNumberFormat="1" applyFont="1" applyFill="1" applyAlignment="1">
      <alignment vertical="center"/>
    </xf>
    <xf numFmtId="0" fontId="4" fillId="2" borderId="0" xfId="0" applyNumberFormat="1" applyFont="1" applyFill="1" applyAlignment="1">
      <alignment vertical="center"/>
    </xf>
    <xf numFmtId="0" fontId="3" fillId="2" borderId="1" xfId="0" applyNumberFormat="1" applyFont="1" applyFill="1" applyBorder="1" applyAlignment="1">
      <alignment horizontal="centerContinuous" vertical="center"/>
    </xf>
    <xf numFmtId="0" fontId="4" fillId="2" borderId="1" xfId="0" applyNumberFormat="1" applyFont="1" applyFill="1" applyBorder="1" applyAlignment="1">
      <alignment horizontal="centerContinuous" vertical="center"/>
    </xf>
    <xf numFmtId="0" fontId="4" fillId="2" borderId="12" xfId="0" applyFont="1" applyFill="1" applyBorder="1" applyAlignment="1">
      <alignment horizontal="left" vertical="center"/>
    </xf>
    <xf numFmtId="1" fontId="4" fillId="2" borderId="0" xfId="0" applyNumberFormat="1" applyFont="1" applyFill="1" applyBorder="1" applyAlignment="1">
      <alignment horizontal="center" vertical="center"/>
    </xf>
    <xf numFmtId="0" fontId="4" fillId="2" borderId="6" xfId="0" applyFont="1" applyFill="1" applyBorder="1" applyAlignment="1">
      <alignment horizontal="right" vertical="center"/>
    </xf>
    <xf numFmtId="0" fontId="4" fillId="2" borderId="7" xfId="0" applyFont="1" applyFill="1" applyBorder="1" applyAlignment="1">
      <alignment vertical="center"/>
    </xf>
    <xf numFmtId="0" fontId="4" fillId="2" borderId="5" xfId="0" applyFont="1" applyFill="1" applyBorder="1" applyAlignment="1">
      <alignment horizontal="right" vertical="center"/>
    </xf>
    <xf numFmtId="168" fontId="4" fillId="2" borderId="5" xfId="0" applyNumberFormat="1" applyFont="1" applyFill="1" applyBorder="1" applyAlignment="1">
      <alignment horizontal="center" vertical="center"/>
    </xf>
    <xf numFmtId="2" fontId="4" fillId="2" borderId="5" xfId="0" applyNumberFormat="1" applyFont="1" applyFill="1" applyBorder="1" applyAlignment="1">
      <alignment horizontal="left" vertical="center"/>
    </xf>
    <xf numFmtId="0" fontId="4" fillId="2" borderId="2" xfId="0" applyFont="1" applyFill="1" applyBorder="1" applyAlignment="1">
      <alignment horizontal="left" vertical="center"/>
    </xf>
    <xf numFmtId="174" fontId="4" fillId="2" borderId="5" xfId="0" applyNumberFormat="1" applyFont="1" applyFill="1" applyBorder="1" applyAlignment="1">
      <alignment horizontal="left" vertical="center"/>
    </xf>
    <xf numFmtId="2" fontId="4" fillId="2" borderId="10" xfId="0" applyNumberFormat="1" applyFont="1" applyFill="1" applyBorder="1" applyAlignment="1">
      <alignment horizontal="center" vertical="center"/>
    </xf>
    <xf numFmtId="0" fontId="4" fillId="2" borderId="8" xfId="0" applyFont="1" applyFill="1" applyBorder="1" applyAlignment="1">
      <alignment horizontal="left" vertical="center"/>
    </xf>
    <xf numFmtId="174" fontId="4" fillId="2" borderId="5" xfId="0" applyNumberFormat="1" applyFont="1" applyFill="1" applyBorder="1" applyAlignment="1">
      <alignment horizontal="center" vertical="center"/>
    </xf>
    <xf numFmtId="0" fontId="4" fillId="2" borderId="0" xfId="0" applyFont="1" applyFill="1" applyBorder="1" applyAlignment="1">
      <alignment horizontal="left" vertical="center"/>
    </xf>
    <xf numFmtId="0" fontId="4" fillId="2" borderId="15" xfId="0" applyFont="1" applyFill="1" applyBorder="1" applyAlignment="1">
      <alignment vertical="center"/>
    </xf>
    <xf numFmtId="176" fontId="3" fillId="2" borderId="5" xfId="0" applyNumberFormat="1" applyFont="1" applyFill="1" applyBorder="1" applyAlignment="1">
      <alignment horizontal="center" vertical="center"/>
    </xf>
    <xf numFmtId="177" fontId="3" fillId="2" borderId="11" xfId="0" applyNumberFormat="1" applyFont="1" applyFill="1" applyBorder="1" applyAlignment="1">
      <alignment horizontal="center" vertical="center"/>
    </xf>
    <xf numFmtId="2" fontId="4" fillId="2" borderId="11" xfId="0" applyNumberFormat="1"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3" fillId="2" borderId="0" xfId="0" applyNumberFormat="1" applyFont="1" applyFill="1" applyBorder="1" applyAlignment="1">
      <alignment horizontal="left" vertical="center"/>
    </xf>
    <xf numFmtId="0" fontId="11" fillId="2" borderId="0" xfId="0" applyFont="1" applyFill="1" applyAlignment="1">
      <alignment vertical="center"/>
    </xf>
    <xf numFmtId="173" fontId="4" fillId="2" borderId="0" xfId="0" applyNumberFormat="1" applyFont="1" applyFill="1" applyBorder="1" applyAlignment="1">
      <alignment horizontal="center" vertical="center"/>
    </xf>
    <xf numFmtId="165" fontId="4" fillId="2" borderId="0" xfId="0" applyNumberFormat="1" applyFont="1" applyFill="1" applyAlignment="1">
      <alignment vertical="center"/>
    </xf>
    <xf numFmtId="0" fontId="3" fillId="2" borderId="0" xfId="0" applyFont="1" applyFill="1" applyAlignment="1">
      <alignment horizontal="center" vertical="center" wrapText="1"/>
    </xf>
    <xf numFmtId="0" fontId="4" fillId="2" borderId="1" xfId="0" applyFont="1" applyFill="1" applyBorder="1" applyAlignment="1">
      <alignment vertical="center"/>
    </xf>
    <xf numFmtId="0" fontId="0" fillId="0" borderId="1" xfId="0" applyBorder="1"/>
    <xf numFmtId="2" fontId="3" fillId="2" borderId="1" xfId="0" applyNumberFormat="1" applyFont="1" applyFill="1" applyBorder="1" applyAlignment="1">
      <alignment horizontal="center" vertical="center"/>
    </xf>
    <xf numFmtId="0" fontId="3" fillId="2" borderId="0" xfId="0" applyFont="1" applyFill="1" applyBorder="1" applyAlignment="1">
      <alignment vertical="center"/>
    </xf>
    <xf numFmtId="178" fontId="3" fillId="2" borderId="1" xfId="0" applyNumberFormat="1" applyFont="1" applyFill="1" applyBorder="1" applyAlignment="1">
      <alignment horizontal="center" vertical="center"/>
    </xf>
    <xf numFmtId="0" fontId="13" fillId="0" borderId="0" xfId="0" applyFont="1"/>
    <xf numFmtId="179" fontId="3" fillId="2" borderId="1" xfId="0" applyNumberFormat="1" applyFont="1" applyFill="1" applyBorder="1" applyAlignment="1">
      <alignment horizontal="center" vertical="center"/>
    </xf>
    <xf numFmtId="167" fontId="0" fillId="0" borderId="0" xfId="0" applyNumberFormat="1"/>
    <xf numFmtId="180" fontId="3" fillId="2" borderId="1" xfId="0" applyNumberFormat="1" applyFont="1" applyFill="1" applyBorder="1" applyAlignment="1">
      <alignment horizontal="center" vertical="center"/>
    </xf>
    <xf numFmtId="0" fontId="0" fillId="0" borderId="1" xfId="0" applyBorder="1" applyAlignment="1">
      <alignment horizontal="center"/>
    </xf>
    <xf numFmtId="1" fontId="0" fillId="0" borderId="1" xfId="0" applyNumberFormat="1" applyBorder="1" applyAlignment="1">
      <alignment horizontal="center"/>
    </xf>
    <xf numFmtId="1" fontId="0" fillId="0" borderId="1" xfId="0" applyNumberFormat="1" applyBorder="1" applyAlignment="1">
      <alignment horizontal="center" wrapText="1"/>
    </xf>
    <xf numFmtId="0" fontId="0" fillId="0" borderId="1" xfId="0" applyBorder="1" applyAlignment="1">
      <alignment horizontal="center" vertical="center"/>
    </xf>
    <xf numFmtId="181" fontId="0" fillId="0" borderId="0" xfId="0" applyNumberFormat="1"/>
    <xf numFmtId="0" fontId="0" fillId="0" borderId="1" xfId="0" applyBorder="1" applyAlignment="1">
      <alignment horizontal="left"/>
    </xf>
    <xf numFmtId="182" fontId="12" fillId="0" borderId="1" xfId="0" applyNumberFormat="1" applyFont="1" applyBorder="1" applyAlignment="1">
      <alignment horizontal="center" vertical="center"/>
    </xf>
    <xf numFmtId="183" fontId="3" fillId="2" borderId="1" xfId="0" applyNumberFormat="1" applyFont="1" applyFill="1" applyBorder="1" applyAlignment="1">
      <alignment horizontal="center" vertical="center"/>
    </xf>
    <xf numFmtId="0" fontId="0" fillId="0" borderId="1" xfId="0" applyFill="1" applyBorder="1" applyAlignment="1">
      <alignment horizontal="left"/>
    </xf>
    <xf numFmtId="1" fontId="4" fillId="2" borderId="14" xfId="0" applyNumberFormat="1" applyFont="1" applyFill="1" applyBorder="1" applyAlignment="1">
      <alignment horizontal="center" vertical="center"/>
    </xf>
    <xf numFmtId="0" fontId="0" fillId="0" borderId="0" xfId="0" applyAlignment="1">
      <alignment wrapText="1"/>
    </xf>
    <xf numFmtId="0" fontId="4" fillId="0" borderId="0" xfId="0" applyFont="1" applyFill="1" applyAlignment="1">
      <alignment vertical="center"/>
    </xf>
    <xf numFmtId="0" fontId="0" fillId="0" borderId="0" xfId="0" applyAlignment="1">
      <alignment horizontal="center"/>
    </xf>
    <xf numFmtId="0" fontId="15" fillId="0" borderId="0" xfId="3" applyFont="1"/>
    <xf numFmtId="0" fontId="15" fillId="0" borderId="0" xfId="3" applyFont="1" applyAlignment="1">
      <alignment horizontal="center"/>
    </xf>
    <xf numFmtId="185" fontId="17" fillId="0" borderId="0" xfId="5" applyNumberFormat="1" applyFont="1" applyAlignment="1" applyProtection="1">
      <alignment horizontal="center" vertical="center"/>
      <protection locked="0"/>
    </xf>
    <xf numFmtId="185" fontId="17" fillId="0" borderId="0" xfId="5" applyNumberFormat="1" applyFont="1" applyAlignment="1" applyProtection="1">
      <alignment horizontal="left" vertical="center"/>
      <protection locked="0"/>
    </xf>
    <xf numFmtId="186" fontId="15" fillId="0" borderId="0" xfId="3" applyNumberFormat="1" applyFont="1" applyAlignment="1">
      <alignment horizontal="left" vertical="center"/>
    </xf>
    <xf numFmtId="2" fontId="20" fillId="0" borderId="0" xfId="6" applyNumberFormat="1" applyFont="1" applyFill="1" applyAlignment="1">
      <alignment horizontal="center" vertical="center"/>
    </xf>
    <xf numFmtId="186" fontId="15" fillId="0" borderId="0" xfId="3" applyNumberFormat="1" applyFont="1" applyAlignment="1">
      <alignment vertical="center"/>
    </xf>
    <xf numFmtId="185" fontId="15" fillId="0" borderId="0" xfId="5" applyNumberFormat="1" applyFont="1" applyAlignment="1" applyProtection="1">
      <alignment vertical="center"/>
      <protection locked="0"/>
    </xf>
    <xf numFmtId="186" fontId="15" fillId="0" borderId="0" xfId="3" applyNumberFormat="1" applyFont="1" applyAlignment="1">
      <alignment horizontal="center" vertical="center"/>
    </xf>
    <xf numFmtId="0" fontId="15" fillId="0" borderId="0" xfId="7" applyNumberFormat="1" applyFont="1" applyAlignment="1">
      <alignment horizontal="left" vertical="center"/>
    </xf>
    <xf numFmtId="0" fontId="15" fillId="0" borderId="0" xfId="3" applyFont="1" applyAlignment="1">
      <alignment horizontal="left"/>
    </xf>
    <xf numFmtId="2" fontId="15" fillId="0" borderId="0" xfId="6" applyNumberFormat="1" applyFont="1" applyFill="1" applyAlignment="1">
      <alignment horizontal="center" vertical="center"/>
    </xf>
    <xf numFmtId="185" fontId="17" fillId="0" borderId="0" xfId="5" applyNumberFormat="1" applyFont="1" applyAlignment="1" applyProtection="1">
      <alignment vertical="center" wrapText="1"/>
      <protection locked="0"/>
    </xf>
    <xf numFmtId="186" fontId="19" fillId="0" borderId="0" xfId="3" applyNumberFormat="1" applyFont="1" applyAlignment="1">
      <alignment horizontal="left" vertical="center"/>
    </xf>
    <xf numFmtId="186" fontId="19" fillId="0" borderId="0" xfId="3" applyNumberFormat="1" applyFont="1" applyAlignment="1">
      <alignment horizontal="center" vertical="center"/>
    </xf>
    <xf numFmtId="186" fontId="22" fillId="0" borderId="0" xfId="3" applyNumberFormat="1" applyFont="1" applyAlignment="1">
      <alignment horizontal="left" vertical="center"/>
    </xf>
    <xf numFmtId="2" fontId="22" fillId="0" borderId="0" xfId="6" applyNumberFormat="1" applyFont="1" applyFill="1" applyAlignment="1">
      <alignment horizontal="center" vertical="center"/>
    </xf>
    <xf numFmtId="186" fontId="22" fillId="0" borderId="0" xfId="3" applyNumberFormat="1" applyFont="1" applyAlignment="1">
      <alignment vertical="center"/>
    </xf>
    <xf numFmtId="185" fontId="17" fillId="0" borderId="0" xfId="5" applyNumberFormat="1" applyFont="1" applyAlignment="1" applyProtection="1">
      <alignment horizontal="justify" vertical="center"/>
      <protection locked="0"/>
    </xf>
    <xf numFmtId="186" fontId="17" fillId="0" borderId="0" xfId="3" applyNumberFormat="1" applyFont="1" applyAlignment="1">
      <alignment horizontal="left" vertical="center"/>
    </xf>
    <xf numFmtId="0" fontId="23" fillId="0" borderId="0" xfId="3" applyFont="1" applyAlignment="1">
      <alignment horizontal="center"/>
    </xf>
    <xf numFmtId="0" fontId="17" fillId="0" borderId="0" xfId="3" applyFont="1"/>
    <xf numFmtId="2" fontId="15" fillId="0" borderId="0" xfId="3" applyNumberFormat="1" applyFont="1" applyAlignment="1">
      <alignment horizontal="center"/>
    </xf>
    <xf numFmtId="186" fontId="15" fillId="0" borderId="1" xfId="7" applyNumberFormat="1" applyFont="1" applyBorder="1" applyAlignment="1">
      <alignment horizontal="center" vertical="center"/>
    </xf>
    <xf numFmtId="166" fontId="15" fillId="0" borderId="0" xfId="3" applyNumberFormat="1" applyFont="1" applyAlignment="1">
      <alignment horizontal="center"/>
    </xf>
    <xf numFmtId="0" fontId="15" fillId="0" borderId="1" xfId="3" applyFont="1" applyBorder="1" applyAlignment="1">
      <alignment horizontal="center"/>
    </xf>
    <xf numFmtId="1" fontId="15" fillId="0" borderId="1" xfId="7" applyNumberFormat="1" applyFont="1" applyBorder="1" applyAlignment="1">
      <alignment horizontal="center" vertical="center"/>
    </xf>
    <xf numFmtId="2" fontId="15" fillId="0" borderId="0" xfId="3" applyNumberFormat="1" applyFont="1" applyAlignment="1">
      <alignment horizontal="center" vertical="center"/>
    </xf>
    <xf numFmtId="185" fontId="17" fillId="0" borderId="0" xfId="5" applyNumberFormat="1" applyFont="1" applyAlignment="1" applyProtection="1">
      <alignment vertical="center"/>
      <protection locked="0"/>
    </xf>
    <xf numFmtId="2" fontId="17" fillId="0" borderId="0" xfId="3" applyNumberFormat="1" applyFont="1" applyAlignment="1">
      <alignment horizontal="center" vertical="center"/>
    </xf>
    <xf numFmtId="0" fontId="19" fillId="0" borderId="0" xfId="3" applyFont="1"/>
    <xf numFmtId="0" fontId="26" fillId="0" borderId="0" xfId="3" applyFont="1"/>
    <xf numFmtId="0" fontId="17" fillId="0" borderId="17" xfId="3" applyFont="1" applyBorder="1" applyAlignment="1">
      <alignment horizontal="center"/>
    </xf>
    <xf numFmtId="0" fontId="17" fillId="0" borderId="19" xfId="3" applyFont="1" applyBorder="1" applyAlignment="1">
      <alignment horizontal="center"/>
    </xf>
    <xf numFmtId="0" fontId="17" fillId="0" borderId="18" xfId="3" applyFont="1" applyBorder="1" applyAlignment="1">
      <alignment horizontal="center"/>
    </xf>
    <xf numFmtId="0" fontId="17" fillId="0" borderId="1" xfId="3" applyFont="1" applyBorder="1" applyAlignment="1">
      <alignment horizontal="center"/>
    </xf>
    <xf numFmtId="189" fontId="17" fillId="0" borderId="0" xfId="5" applyNumberFormat="1" applyFont="1" applyAlignment="1" applyProtection="1">
      <alignment vertical="center" wrapText="1"/>
      <protection locked="0"/>
    </xf>
    <xf numFmtId="0" fontId="23" fillId="0" borderId="0" xfId="3" applyFont="1" applyAlignment="1">
      <alignment horizontal="right"/>
    </xf>
    <xf numFmtId="190" fontId="15" fillId="0" borderId="1" xfId="3" applyNumberFormat="1" applyFont="1" applyBorder="1" applyAlignment="1">
      <alignment horizontal="center"/>
    </xf>
    <xf numFmtId="0" fontId="15" fillId="0" borderId="0" xfId="3" applyFont="1" applyAlignment="1">
      <alignment horizontal="right"/>
    </xf>
    <xf numFmtId="0" fontId="20" fillId="0" borderId="0" xfId="3" applyFont="1" applyAlignment="1">
      <alignment horizontal="right"/>
    </xf>
    <xf numFmtId="167" fontId="23" fillId="0" borderId="0" xfId="3" applyNumberFormat="1" applyFont="1" applyAlignment="1">
      <alignment horizontal="right"/>
    </xf>
    <xf numFmtId="186" fontId="15" fillId="0" borderId="0" xfId="7" applyNumberFormat="1" applyFont="1" applyAlignment="1">
      <alignment horizontal="center" vertical="center" wrapText="1"/>
    </xf>
    <xf numFmtId="1" fontId="15" fillId="0" borderId="0" xfId="7" applyNumberFormat="1" applyFont="1" applyAlignment="1">
      <alignment horizontal="center" vertical="center"/>
    </xf>
    <xf numFmtId="167" fontId="15" fillId="0" borderId="0" xfId="3" applyNumberFormat="1" applyFont="1" applyAlignment="1">
      <alignment horizontal="right"/>
    </xf>
    <xf numFmtId="11" fontId="15" fillId="0" borderId="0" xfId="3" applyNumberFormat="1" applyFont="1" applyAlignment="1">
      <alignment horizontal="right"/>
    </xf>
    <xf numFmtId="191" fontId="15" fillId="0" borderId="0" xfId="3" applyNumberFormat="1" applyFont="1" applyAlignment="1">
      <alignment horizontal="right"/>
    </xf>
    <xf numFmtId="2" fontId="15" fillId="0" borderId="0" xfId="3" applyNumberFormat="1" applyFont="1" applyAlignment="1">
      <alignment horizontal="right"/>
    </xf>
    <xf numFmtId="190" fontId="15" fillId="0" borderId="0" xfId="3" applyNumberFormat="1" applyFont="1" applyAlignment="1">
      <alignment horizontal="right"/>
    </xf>
    <xf numFmtId="166" fontId="19" fillId="0" borderId="0" xfId="3" applyNumberFormat="1" applyFont="1" applyAlignment="1">
      <alignment horizontal="right"/>
    </xf>
    <xf numFmtId="192" fontId="15" fillId="0" borderId="0" xfId="3" applyNumberFormat="1" applyFont="1"/>
    <xf numFmtId="0" fontId="17" fillId="0" borderId="0" xfId="3" applyFont="1" applyAlignment="1">
      <alignment horizontal="center"/>
    </xf>
    <xf numFmtId="187" fontId="19" fillId="0" borderId="0" xfId="3" applyNumberFormat="1" applyFont="1" applyAlignment="1">
      <alignment horizontal="center"/>
    </xf>
    <xf numFmtId="187" fontId="15" fillId="0" borderId="0" xfId="3" applyNumberFormat="1" applyFont="1" applyAlignment="1">
      <alignment horizontal="center"/>
    </xf>
    <xf numFmtId="190" fontId="15" fillId="0" borderId="1" xfId="3" applyNumberFormat="1" applyFont="1" applyBorder="1" applyAlignment="1">
      <alignment horizontal="center" vertical="center"/>
    </xf>
    <xf numFmtId="0" fontId="20" fillId="0" borderId="0" xfId="3" applyFont="1"/>
    <xf numFmtId="166" fontId="15" fillId="0" borderId="0" xfId="3" applyNumberFormat="1" applyFont="1" applyAlignment="1">
      <alignment horizontal="right"/>
    </xf>
    <xf numFmtId="191" fontId="23" fillId="0" borderId="0" xfId="3" applyNumberFormat="1" applyFont="1" applyAlignment="1">
      <alignment horizontal="right"/>
    </xf>
    <xf numFmtId="187" fontId="15" fillId="0" borderId="0" xfId="3" applyNumberFormat="1" applyFont="1"/>
    <xf numFmtId="193" fontId="15" fillId="0" borderId="0" xfId="3" applyNumberFormat="1" applyFont="1"/>
    <xf numFmtId="0" fontId="27" fillId="0" borderId="1" xfId="3" applyFont="1" applyBorder="1" applyAlignment="1">
      <alignment horizontal="center" vertical="center" wrapText="1"/>
    </xf>
    <xf numFmtId="0" fontId="27" fillId="0" borderId="1" xfId="3" applyFont="1" applyBorder="1" applyAlignment="1">
      <alignment horizontal="center" vertical="center"/>
    </xf>
    <xf numFmtId="0" fontId="27" fillId="0" borderId="1" xfId="3" applyFont="1" applyBorder="1" applyAlignment="1">
      <alignment horizontal="center"/>
    </xf>
    <xf numFmtId="167" fontId="27" fillId="0" borderId="1" xfId="3" applyNumberFormat="1" applyFont="1" applyBorder="1" applyAlignment="1">
      <alignment horizontal="center"/>
    </xf>
    <xf numFmtId="3" fontId="15" fillId="0" borderId="1" xfId="3" applyNumberFormat="1" applyFont="1" applyBorder="1" applyAlignment="1">
      <alignment horizontal="center"/>
    </xf>
    <xf numFmtId="0" fontId="17" fillId="0" borderId="0" xfId="3" applyFont="1" applyAlignment="1">
      <alignment horizontal="center" vertical="center" wrapText="1"/>
    </xf>
    <xf numFmtId="2" fontId="19" fillId="0" borderId="0" xfId="3" applyNumberFormat="1" applyFont="1" applyAlignment="1">
      <alignment horizontal="center"/>
    </xf>
    <xf numFmtId="195" fontId="19" fillId="0" borderId="0" xfId="8" applyNumberFormat="1" applyFont="1" applyFill="1" applyAlignment="1">
      <alignment horizontal="center"/>
    </xf>
    <xf numFmtId="2" fontId="23" fillId="0" borderId="0" xfId="3" applyNumberFormat="1" applyFont="1" applyAlignment="1">
      <alignment horizontal="center"/>
    </xf>
    <xf numFmtId="0" fontId="30" fillId="0" borderId="7" xfId="3" applyFont="1" applyBorder="1" applyAlignment="1">
      <alignment horizontal="center"/>
    </xf>
    <xf numFmtId="0" fontId="30" fillId="0" borderId="14" xfId="3" applyFont="1" applyBorder="1" applyAlignment="1">
      <alignment horizontal="justify" vertical="center"/>
    </xf>
    <xf numFmtId="0" fontId="29" fillId="0" borderId="7" xfId="3" applyFont="1" applyBorder="1" applyAlignment="1">
      <alignment horizontal="center" vertical="center"/>
    </xf>
    <xf numFmtId="0" fontId="29" fillId="0" borderId="7" xfId="3" applyFont="1" applyBorder="1" applyAlignment="1">
      <alignment horizontal="center"/>
    </xf>
    <xf numFmtId="167" fontId="29" fillId="0" borderId="7" xfId="3" applyNumberFormat="1" applyFont="1" applyBorder="1" applyAlignment="1">
      <alignment horizontal="center" vertical="center"/>
    </xf>
    <xf numFmtId="0" fontId="30" fillId="0" borderId="5" xfId="3" applyFont="1" applyBorder="1" applyAlignment="1">
      <alignment horizontal="justify" vertical="center"/>
    </xf>
    <xf numFmtId="0" fontId="15" fillId="0" borderId="5" xfId="3" applyFont="1" applyBorder="1" applyAlignment="1">
      <alignment horizontal="center" vertical="center"/>
    </xf>
    <xf numFmtId="2" fontId="17" fillId="0" borderId="0" xfId="3" applyNumberFormat="1" applyFont="1" applyAlignment="1">
      <alignment horizontal="center"/>
    </xf>
    <xf numFmtId="0" fontId="30" fillId="0" borderId="5" xfId="3" applyFont="1" applyBorder="1" applyAlignment="1">
      <alignment horizontal="left" vertical="center" wrapText="1"/>
    </xf>
    <xf numFmtId="167" fontId="29" fillId="0" borderId="5" xfId="3" applyNumberFormat="1" applyFont="1" applyBorder="1" applyAlignment="1">
      <alignment horizontal="center" vertical="center"/>
    </xf>
    <xf numFmtId="0" fontId="29" fillId="0" borderId="5" xfId="3" applyFont="1" applyBorder="1" applyAlignment="1">
      <alignment horizontal="center" vertical="center"/>
    </xf>
    <xf numFmtId="0" fontId="29" fillId="0" borderId="5" xfId="3" applyFont="1" applyBorder="1" applyAlignment="1">
      <alignment horizontal="center"/>
    </xf>
    <xf numFmtId="167" fontId="28" fillId="0" borderId="0" xfId="3" applyNumberFormat="1" applyFont="1" applyAlignment="1">
      <alignment horizontal="center"/>
    </xf>
    <xf numFmtId="3" fontId="15" fillId="0" borderId="5" xfId="3" applyNumberFormat="1" applyFont="1" applyBorder="1" applyAlignment="1">
      <alignment horizontal="center" vertical="center"/>
    </xf>
    <xf numFmtId="0" fontId="15" fillId="0" borderId="5" xfId="3" applyFont="1" applyBorder="1"/>
    <xf numFmtId="2" fontId="31" fillId="0" borderId="0" xfId="3" applyNumberFormat="1" applyFont="1" applyAlignment="1">
      <alignment horizontal="center"/>
    </xf>
    <xf numFmtId="2" fontId="20" fillId="0" borderId="0" xfId="3" applyNumberFormat="1" applyFont="1" applyAlignment="1">
      <alignment horizontal="center"/>
    </xf>
    <xf numFmtId="196" fontId="15" fillId="0" borderId="0" xfId="3" applyNumberFormat="1" applyFont="1" applyAlignment="1">
      <alignment horizontal="center"/>
    </xf>
    <xf numFmtId="185" fontId="19" fillId="0" borderId="0" xfId="5" applyNumberFormat="1" applyFont="1" applyAlignment="1" applyProtection="1">
      <alignment horizontal="left" vertical="center"/>
      <protection locked="0"/>
    </xf>
    <xf numFmtId="2" fontId="23" fillId="0" borderId="0" xfId="6" applyNumberFormat="1" applyFont="1" applyFill="1" applyAlignment="1">
      <alignment horizontal="center" vertical="center"/>
    </xf>
    <xf numFmtId="186" fontId="15" fillId="0" borderId="0" xfId="3" applyNumberFormat="1" applyFont="1" applyAlignment="1">
      <alignment vertical="center" wrapText="1"/>
    </xf>
    <xf numFmtId="186" fontId="17" fillId="0" borderId="0" xfId="3" applyNumberFormat="1" applyFont="1" applyAlignment="1">
      <alignment vertical="center" wrapText="1"/>
    </xf>
    <xf numFmtId="197" fontId="15" fillId="0" borderId="0" xfId="3" applyNumberFormat="1" applyFont="1" applyAlignment="1">
      <alignment horizontal="center" vertical="center"/>
    </xf>
    <xf numFmtId="0" fontId="20" fillId="0" borderId="0" xfId="3" applyFont="1" applyAlignment="1">
      <alignment horizontal="center"/>
    </xf>
    <xf numFmtId="3" fontId="15" fillId="0" borderId="0" xfId="3" applyNumberFormat="1" applyFont="1" applyAlignment="1">
      <alignment horizontal="center" vertical="center"/>
    </xf>
    <xf numFmtId="4" fontId="15" fillId="0" borderId="0" xfId="3" applyNumberFormat="1" applyFont="1" applyAlignment="1">
      <alignment horizontal="center" vertical="center"/>
    </xf>
    <xf numFmtId="186" fontId="32" fillId="0" borderId="0" xfId="3" applyNumberFormat="1" applyFont="1" applyAlignment="1">
      <alignment horizontal="left" vertical="center"/>
    </xf>
    <xf numFmtId="186" fontId="17" fillId="0" borderId="1" xfId="3" applyNumberFormat="1" applyFont="1" applyBorder="1" applyAlignment="1">
      <alignment horizontal="center" vertical="center"/>
    </xf>
    <xf numFmtId="186" fontId="15" fillId="0" borderId="1" xfId="3" applyNumberFormat="1" applyFont="1" applyBorder="1" applyAlignment="1">
      <alignment horizontal="center" vertical="center"/>
    </xf>
    <xf numFmtId="198" fontId="15" fillId="0" borderId="1" xfId="3" applyNumberFormat="1" applyFont="1" applyBorder="1" applyAlignment="1">
      <alignment horizontal="center" vertical="center"/>
    </xf>
    <xf numFmtId="199" fontId="15" fillId="0" borderId="1" xfId="3" applyNumberFormat="1" applyFont="1" applyBorder="1" applyAlignment="1">
      <alignment horizontal="center" vertical="center"/>
    </xf>
    <xf numFmtId="11" fontId="15" fillId="0" borderId="1" xfId="3" applyNumberFormat="1" applyFont="1" applyBorder="1" applyAlignment="1">
      <alignment horizontal="center" vertical="center"/>
    </xf>
    <xf numFmtId="173" fontId="15" fillId="0" borderId="1" xfId="3" applyNumberFormat="1" applyFont="1" applyBorder="1" applyAlignment="1">
      <alignment horizontal="center" vertical="center"/>
    </xf>
    <xf numFmtId="9" fontId="15" fillId="0" borderId="1" xfId="9" applyFont="1" applyFill="1" applyBorder="1" applyAlignment="1">
      <alignment horizontal="center" vertical="center"/>
    </xf>
    <xf numFmtId="200" fontId="15" fillId="0" borderId="1" xfId="3" applyNumberFormat="1" applyFont="1" applyBorder="1" applyAlignment="1">
      <alignment horizontal="center" vertical="center"/>
    </xf>
    <xf numFmtId="201" fontId="15" fillId="0" borderId="1" xfId="3" applyNumberFormat="1" applyFont="1" applyBorder="1" applyAlignment="1">
      <alignment horizontal="center" vertical="center"/>
    </xf>
    <xf numFmtId="1" fontId="15" fillId="0" borderId="0" xfId="3" applyNumberFormat="1" applyFont="1"/>
    <xf numFmtId="202" fontId="15" fillId="0" borderId="0" xfId="10" applyNumberFormat="1" applyFont="1" applyFill="1"/>
    <xf numFmtId="0" fontId="0" fillId="0" borderId="1" xfId="0" applyFill="1" applyBorder="1" applyAlignment="1">
      <alignment horizontal="center"/>
    </xf>
    <xf numFmtId="0" fontId="15" fillId="0" borderId="0" xfId="3" applyFont="1" applyFill="1" applyAlignment="1">
      <alignment horizontal="center"/>
    </xf>
    <xf numFmtId="0" fontId="12" fillId="0" borderId="1" xfId="0" applyFont="1" applyBorder="1" applyAlignment="1">
      <alignment horizontal="center"/>
    </xf>
    <xf numFmtId="0" fontId="0" fillId="0" borderId="0" xfId="0" applyFont="1"/>
    <xf numFmtId="0" fontId="12" fillId="0" borderId="1" xfId="0" applyFont="1" applyFill="1" applyBorder="1" applyAlignment="1">
      <alignment horizontal="center"/>
    </xf>
    <xf numFmtId="2" fontId="0" fillId="0" borderId="1" xfId="0" applyNumberFormat="1" applyFont="1" applyBorder="1" applyAlignment="1">
      <alignment horizontal="center"/>
    </xf>
    <xf numFmtId="167" fontId="20" fillId="0" borderId="0" xfId="3" applyNumberFormat="1" applyFont="1" applyFill="1" applyAlignment="1">
      <alignment horizontal="center"/>
    </xf>
    <xf numFmtId="203" fontId="15" fillId="0" borderId="1" xfId="3" applyNumberFormat="1" applyFont="1" applyBorder="1" applyAlignment="1">
      <alignment horizontal="center" vertical="center"/>
    </xf>
    <xf numFmtId="190" fontId="19" fillId="0" borderId="0" xfId="3" applyNumberFormat="1" applyFont="1" applyAlignment="1">
      <alignment horizontal="right"/>
    </xf>
    <xf numFmtId="165" fontId="19" fillId="0" borderId="0" xfId="3" applyNumberFormat="1" applyFont="1" applyAlignment="1">
      <alignment horizont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2" xfId="0" applyFont="1" applyFill="1" applyBorder="1" applyAlignment="1">
      <alignment horizontal="left" vertical="center"/>
    </xf>
    <xf numFmtId="0" fontId="3" fillId="3" borderId="4" xfId="0" applyFont="1" applyFill="1" applyBorder="1" applyAlignment="1">
      <alignment horizontal="left" vertical="center"/>
    </xf>
    <xf numFmtId="0" fontId="14" fillId="0" borderId="0" xfId="3" applyFont="1" applyBorder="1" applyAlignment="1">
      <alignment horizontal="center" vertical="center"/>
    </xf>
    <xf numFmtId="0" fontId="34" fillId="0" borderId="0" xfId="3" applyFont="1" applyBorder="1" applyAlignment="1">
      <alignment horizontal="center" vertical="center" wrapText="1"/>
    </xf>
    <xf numFmtId="0" fontId="14" fillId="0" borderId="0" xfId="4" applyFont="1" applyBorder="1" applyAlignment="1">
      <alignment horizontal="center" vertical="center" wrapText="1"/>
    </xf>
    <xf numFmtId="0" fontId="16" fillId="0" borderId="0" xfId="3" applyFont="1" applyBorder="1" applyAlignment="1">
      <alignment horizontal="center"/>
    </xf>
    <xf numFmtId="0" fontId="29" fillId="0" borderId="11" xfId="3" applyFont="1" applyBorder="1" applyAlignment="1">
      <alignment horizontal="center"/>
    </xf>
    <xf numFmtId="0" fontId="29" fillId="0" borderId="13" xfId="3" applyFont="1" applyBorder="1" applyAlignment="1">
      <alignment horizontal="center"/>
    </xf>
    <xf numFmtId="0" fontId="29" fillId="0" borderId="14" xfId="3" applyFont="1" applyBorder="1" applyAlignment="1">
      <alignment horizontal="center"/>
    </xf>
    <xf numFmtId="0" fontId="29" fillId="0" borderId="2" xfId="3" applyFont="1" applyBorder="1" applyAlignment="1">
      <alignment horizontal="center"/>
    </xf>
    <xf numFmtId="0" fontId="29" fillId="0" borderId="3" xfId="3" applyFont="1" applyBorder="1" applyAlignment="1">
      <alignment horizontal="center"/>
    </xf>
    <xf numFmtId="0" fontId="29" fillId="0" borderId="4" xfId="3" applyFont="1" applyBorder="1" applyAlignment="1">
      <alignment horizontal="center"/>
    </xf>
    <xf numFmtId="0" fontId="17" fillId="0" borderId="0" xfId="3" applyFont="1" applyAlignment="1">
      <alignment horizontal="center" vertical="center" wrapText="1"/>
    </xf>
    <xf numFmtId="185" fontId="19" fillId="0" borderId="0" xfId="5" applyNumberFormat="1" applyFont="1" applyAlignment="1" applyProtection="1">
      <alignment horizontal="center" vertical="center"/>
      <protection locked="0"/>
    </xf>
    <xf numFmtId="0" fontId="15" fillId="0" borderId="0" xfId="3" applyFont="1" applyAlignment="1">
      <alignment horizontal="left"/>
    </xf>
    <xf numFmtId="0" fontId="27" fillId="0" borderId="1" xfId="3" applyFont="1" applyBorder="1" applyAlignment="1">
      <alignment horizontal="center" vertical="center" wrapText="1"/>
    </xf>
    <xf numFmtId="0" fontId="28" fillId="0" borderId="17" xfId="3" applyFont="1" applyBorder="1" applyAlignment="1">
      <alignment horizontal="center"/>
    </xf>
    <xf numFmtId="0" fontId="28" fillId="0" borderId="19" xfId="3" applyFont="1" applyBorder="1" applyAlignment="1">
      <alignment horizontal="center"/>
    </xf>
    <xf numFmtId="0" fontId="28" fillId="0" borderId="18" xfId="3" applyFont="1" applyBorder="1" applyAlignment="1">
      <alignment horizontal="center"/>
    </xf>
    <xf numFmtId="0" fontId="3" fillId="2" borderId="0" xfId="0" applyFont="1" applyFill="1" applyAlignment="1">
      <alignment horizontal="center" vertical="center" wrapText="1"/>
    </xf>
    <xf numFmtId="0" fontId="4" fillId="2" borderId="2" xfId="0" applyFont="1" applyFill="1" applyBorder="1" applyAlignment="1">
      <alignment horizontal="left" vertical="center"/>
    </xf>
    <xf numFmtId="0" fontId="4" fillId="2" borderId="4" xfId="0" applyFont="1" applyFill="1" applyBorder="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horizontal="justify"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3" xfId="0" applyFont="1" applyFill="1" applyBorder="1" applyAlignment="1">
      <alignment horizontal="left" vertical="center"/>
    </xf>
    <xf numFmtId="0" fontId="4" fillId="2" borderId="2" xfId="0" applyFont="1" applyFill="1" applyBorder="1" applyAlignment="1">
      <alignment horizontal="justify" vertical="center" wrapText="1"/>
    </xf>
    <xf numFmtId="0" fontId="4" fillId="2" borderId="3" xfId="0" applyFont="1" applyFill="1" applyBorder="1" applyAlignment="1">
      <alignment horizontal="justify" vertical="center" wrapText="1"/>
    </xf>
    <xf numFmtId="0" fontId="4" fillId="2" borderId="4" xfId="0" applyFont="1" applyFill="1" applyBorder="1" applyAlignment="1">
      <alignment horizontal="justify" vertical="center" wrapText="1"/>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2" xfId="0" applyNumberFormat="1" applyFont="1" applyFill="1" applyBorder="1" applyAlignment="1">
      <alignment horizontal="left" vertical="center"/>
    </xf>
    <xf numFmtId="0" fontId="3"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3" fillId="2" borderId="2" xfId="0" applyNumberFormat="1" applyFont="1" applyFill="1" applyBorder="1" applyAlignment="1">
      <alignment horizontal="left" vertical="center"/>
    </xf>
    <xf numFmtId="0" fontId="3" fillId="2" borderId="3" xfId="0" applyNumberFormat="1" applyFont="1" applyFill="1" applyBorder="1" applyAlignment="1">
      <alignment horizontal="left" vertical="center"/>
    </xf>
    <xf numFmtId="0" fontId="3" fillId="2" borderId="4" xfId="0" applyNumberFormat="1" applyFont="1" applyFill="1" applyBorder="1" applyAlignment="1">
      <alignment horizontal="left" vertical="center"/>
    </xf>
    <xf numFmtId="0" fontId="11" fillId="2" borderId="2" xfId="0" applyNumberFormat="1" applyFont="1" applyFill="1" applyBorder="1" applyAlignment="1">
      <alignment horizontal="justify" vertical="center" wrapText="1"/>
    </xf>
    <xf numFmtId="0" fontId="11" fillId="2" borderId="3" xfId="0" applyNumberFormat="1" applyFont="1" applyFill="1" applyBorder="1" applyAlignment="1">
      <alignment horizontal="justify" vertical="center" wrapText="1"/>
    </xf>
    <xf numFmtId="0" fontId="11" fillId="2" borderId="4" xfId="0" applyNumberFormat="1" applyFont="1" applyFill="1" applyBorder="1" applyAlignment="1">
      <alignment horizontal="justify" vertical="center" wrapText="1"/>
    </xf>
    <xf numFmtId="0" fontId="3" fillId="3" borderId="2" xfId="0" applyFont="1" applyFill="1" applyBorder="1" applyAlignment="1">
      <alignment horizontal="left" vertical="center" wrapText="1" shrinkToFit="1"/>
    </xf>
    <xf numFmtId="0" fontId="3" fillId="3" borderId="4" xfId="0" applyFont="1" applyFill="1" applyBorder="1" applyAlignment="1">
      <alignment horizontal="left" vertical="center" wrapText="1" shrinkToFit="1"/>
    </xf>
    <xf numFmtId="0" fontId="10" fillId="2" borderId="2" xfId="0" applyFont="1" applyFill="1" applyBorder="1" applyAlignment="1">
      <alignment horizontal="left" vertical="center"/>
    </xf>
    <xf numFmtId="0" fontId="10" fillId="2" borderId="4" xfId="0" applyFont="1" applyFill="1" applyBorder="1" applyAlignment="1">
      <alignment horizontal="left" vertical="center"/>
    </xf>
    <xf numFmtId="0" fontId="11" fillId="2" borderId="2" xfId="0" applyFont="1" applyFill="1" applyBorder="1" applyAlignment="1">
      <alignment horizontal="left" vertical="center"/>
    </xf>
    <xf numFmtId="0" fontId="11" fillId="2" borderId="4" xfId="0" applyFont="1" applyFill="1" applyBorder="1" applyAlignment="1">
      <alignment horizontal="left" vertical="center"/>
    </xf>
  </cellXfs>
  <cellStyles count="11">
    <cellStyle name="Millares [0] 2" xfId="1" xr:uid="{00000000-0005-0000-0000-000000000000}"/>
    <cellStyle name="Millares [0] 3" xfId="8" xr:uid="{0D2800F4-C403-4F6F-8F2A-AEE0093FBAD7}"/>
    <cellStyle name="Millares 3" xfId="6" xr:uid="{7C976338-AD57-4C7D-9BF7-EBE4464EB5BB}"/>
    <cellStyle name="Moneda 6" xfId="10" xr:uid="{98F61672-8A1B-40C5-B827-4D8152EB4DBB}"/>
    <cellStyle name="Normal" xfId="0" builtinId="0"/>
    <cellStyle name="Normal 2 2 2" xfId="4" xr:uid="{5ADB4988-84EE-4417-B086-03B60DE6E95C}"/>
    <cellStyle name="Normal 2 4" xfId="7" xr:uid="{C67372E9-8687-4B80-9DCE-C0B06025D1DF}"/>
    <cellStyle name="Normal 3" xfId="3" xr:uid="{00000000-0005-0000-0000-000002000000}"/>
    <cellStyle name="Normal_Design ALAN 001221" xfId="5" xr:uid="{A561F3F9-3394-4071-BB71-A697735BB7F4}"/>
    <cellStyle name="Porcentaje 2" xfId="2" xr:uid="{00000000-0005-0000-0000-000003000000}"/>
    <cellStyle name="Porcentaje 3" xfId="9" xr:uid="{9475CA33-BC0F-4D90-B6AA-67A9824876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739140</xdr:colOff>
      <xdr:row>0</xdr:row>
      <xdr:rowOff>91440</xdr:rowOff>
    </xdr:from>
    <xdr:to>
      <xdr:col>4</xdr:col>
      <xdr:colOff>601980</xdr:colOff>
      <xdr:row>4</xdr:row>
      <xdr:rowOff>144780</xdr:rowOff>
    </xdr:to>
    <xdr:pic>
      <xdr:nvPicPr>
        <xdr:cNvPr id="2" name="Imagen 1">
          <a:extLst>
            <a:ext uri="{FF2B5EF4-FFF2-40B4-BE49-F238E27FC236}">
              <a16:creationId xmlns:a16="http://schemas.microsoft.com/office/drawing/2014/main" id="{E951CD6F-8F75-4008-9B52-CD9140FBCC0A}"/>
            </a:ext>
          </a:extLst>
        </xdr:cNvPr>
        <xdr:cNvPicPr/>
      </xdr:nvPicPr>
      <xdr:blipFill>
        <a:blip xmlns:r="http://schemas.openxmlformats.org/officeDocument/2006/relationships" r:embed="rId1"/>
        <a:stretch>
          <a:fillRect/>
        </a:stretch>
      </xdr:blipFill>
      <xdr:spPr>
        <a:xfrm>
          <a:off x="5547360" y="91440"/>
          <a:ext cx="899160" cy="807720"/>
        </a:xfrm>
        <a:prstGeom prst="rect">
          <a:avLst/>
        </a:prstGeom>
        <a:ln w="12700">
          <a:solidFill>
            <a:schemeClr val="tx1"/>
          </a:solidFill>
        </a:ln>
      </xdr:spPr>
    </xdr:pic>
    <xdr:clientData/>
  </xdr:twoCellAnchor>
  <xdr:twoCellAnchor editAs="oneCell">
    <xdr:from>
      <xdr:col>4</xdr:col>
      <xdr:colOff>944880</xdr:colOff>
      <xdr:row>0</xdr:row>
      <xdr:rowOff>95138</xdr:rowOff>
    </xdr:from>
    <xdr:to>
      <xdr:col>5</xdr:col>
      <xdr:colOff>447472</xdr:colOff>
      <xdr:row>5</xdr:row>
      <xdr:rowOff>98047</xdr:rowOff>
    </xdr:to>
    <xdr:pic>
      <xdr:nvPicPr>
        <xdr:cNvPr id="3" name="Imagen 2">
          <a:extLst>
            <a:ext uri="{FF2B5EF4-FFF2-40B4-BE49-F238E27FC236}">
              <a16:creationId xmlns:a16="http://schemas.microsoft.com/office/drawing/2014/main" id="{1FA1D6DF-7B2F-47B5-84EE-7D7DF5E2FED9}"/>
            </a:ext>
          </a:extLst>
        </xdr:cNvPr>
        <xdr:cNvPicPr>
          <a:picLocks noChangeAspect="1"/>
        </xdr:cNvPicPr>
      </xdr:nvPicPr>
      <xdr:blipFill>
        <a:blip xmlns:r="http://schemas.openxmlformats.org/officeDocument/2006/relationships" r:embed="rId2"/>
        <a:stretch>
          <a:fillRect/>
        </a:stretch>
      </xdr:blipFill>
      <xdr:spPr>
        <a:xfrm>
          <a:off x="6789420" y="95138"/>
          <a:ext cx="607492" cy="947789"/>
        </a:xfrm>
        <a:prstGeom prst="rect">
          <a:avLst/>
        </a:prstGeom>
        <a:ln w="12700">
          <a:solidFill>
            <a:schemeClr val="tx1"/>
          </a:solidFill>
        </a:ln>
      </xdr:spPr>
    </xdr:pic>
    <xdr:clientData/>
  </xdr:twoCellAnchor>
  <xdr:twoCellAnchor editAs="oneCell">
    <xdr:from>
      <xdr:col>3</xdr:col>
      <xdr:colOff>518160</xdr:colOff>
      <xdr:row>5</xdr:row>
      <xdr:rowOff>152400</xdr:rowOff>
    </xdr:from>
    <xdr:to>
      <xdr:col>4</xdr:col>
      <xdr:colOff>373380</xdr:colOff>
      <xdr:row>9</xdr:row>
      <xdr:rowOff>114300</xdr:rowOff>
    </xdr:to>
    <xdr:pic>
      <xdr:nvPicPr>
        <xdr:cNvPr id="4" name="Imagen 3" descr="Fundacion-Grupo-Argos JPG - Fundación Natura Colombia">
          <a:extLst>
            <a:ext uri="{FF2B5EF4-FFF2-40B4-BE49-F238E27FC236}">
              <a16:creationId xmlns:a16="http://schemas.microsoft.com/office/drawing/2014/main" id="{88E8FA02-FAB9-4829-8F6C-EB9321FA835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26380" y="1097280"/>
          <a:ext cx="891540" cy="708660"/>
        </a:xfrm>
        <a:prstGeom prst="rect">
          <a:avLst/>
        </a:prstGeom>
        <a:noFill/>
        <a:ln w="12700">
          <a:solidFill>
            <a:schemeClr val="tx1"/>
          </a:solidFill>
        </a:ln>
      </xdr:spPr>
    </xdr:pic>
    <xdr:clientData/>
  </xdr:twoCellAnchor>
  <xdr:twoCellAnchor editAs="oneCell">
    <xdr:from>
      <xdr:col>4</xdr:col>
      <xdr:colOff>647700</xdr:colOff>
      <xdr:row>6</xdr:row>
      <xdr:rowOff>38100</xdr:rowOff>
    </xdr:from>
    <xdr:to>
      <xdr:col>5</xdr:col>
      <xdr:colOff>966956</xdr:colOff>
      <xdr:row>8</xdr:row>
      <xdr:rowOff>166520</xdr:rowOff>
    </xdr:to>
    <xdr:pic>
      <xdr:nvPicPr>
        <xdr:cNvPr id="5" name="Imagen 4">
          <a:extLst>
            <a:ext uri="{FF2B5EF4-FFF2-40B4-BE49-F238E27FC236}">
              <a16:creationId xmlns:a16="http://schemas.microsoft.com/office/drawing/2014/main" id="{07DD9B46-8A8F-4524-9980-FA602FB057BE}"/>
            </a:ext>
          </a:extLst>
        </xdr:cNvPr>
        <xdr:cNvPicPr>
          <a:picLocks noChangeAspect="1"/>
        </xdr:cNvPicPr>
      </xdr:nvPicPr>
      <xdr:blipFill>
        <a:blip xmlns:r="http://schemas.openxmlformats.org/officeDocument/2006/relationships" r:embed="rId4"/>
        <a:stretch>
          <a:fillRect/>
        </a:stretch>
      </xdr:blipFill>
      <xdr:spPr>
        <a:xfrm>
          <a:off x="6492240" y="1165860"/>
          <a:ext cx="1424156" cy="501800"/>
        </a:xfrm>
        <a:prstGeom prst="rect">
          <a:avLst/>
        </a:prstGeom>
        <a:ln w="12700">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1114425</xdr:colOff>
      <xdr:row>168</xdr:row>
      <xdr:rowOff>0</xdr:rowOff>
    </xdr:from>
    <xdr:to>
      <xdr:col>3</xdr:col>
      <xdr:colOff>1076325</xdr:colOff>
      <xdr:row>168</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4572000" y="21250275"/>
          <a:ext cx="0" cy="0"/>
        </a:xfrm>
        <a:prstGeom prst="line">
          <a:avLst/>
        </a:prstGeom>
        <a:noFill/>
        <a:ln w="9360">
          <a:solidFill>
            <a:srgbClr val="000000"/>
          </a:solidFill>
          <a:round/>
          <a:headEnd/>
          <a:tailEnd/>
        </a:ln>
      </xdr:spPr>
    </xdr:sp>
    <xdr:clientData/>
  </xdr:twoCellAnchor>
  <xdr:twoCellAnchor>
    <xdr:from>
      <xdr:col>4</xdr:col>
      <xdr:colOff>0</xdr:colOff>
      <xdr:row>168</xdr:row>
      <xdr:rowOff>0</xdr:rowOff>
    </xdr:from>
    <xdr:to>
      <xdr:col>4</xdr:col>
      <xdr:colOff>0</xdr:colOff>
      <xdr:row>168</xdr:row>
      <xdr:rowOff>0</xdr:rowOff>
    </xdr:to>
    <xdr:grpSp>
      <xdr:nvGrpSpPr>
        <xdr:cNvPr id="9" name="Group 8">
          <a:extLst>
            <a:ext uri="{FF2B5EF4-FFF2-40B4-BE49-F238E27FC236}">
              <a16:creationId xmlns:a16="http://schemas.microsoft.com/office/drawing/2014/main" id="{00000000-0008-0000-0000-000009000000}"/>
            </a:ext>
          </a:extLst>
        </xdr:cNvPr>
        <xdr:cNvGrpSpPr>
          <a:grpSpLocks/>
        </xdr:cNvGrpSpPr>
      </xdr:nvGrpSpPr>
      <xdr:grpSpPr bwMode="auto">
        <a:xfrm>
          <a:off x="5341620" y="28773120"/>
          <a:ext cx="0" cy="0"/>
          <a:chOff x="8550" y="49590"/>
          <a:chExt cx="644" cy="432"/>
        </a:xfrm>
      </xdr:grpSpPr>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8550" y="49590"/>
            <a:ext cx="644" cy="260"/>
          </a:xfrm>
          <a:prstGeom prst="rect">
            <a:avLst/>
          </a:prstGeom>
          <a:solidFill>
            <a:srgbClr val="FFFFFF"/>
          </a:solidFill>
          <a:ln w="9525">
            <a:noFill/>
            <a:miter lim="800000"/>
            <a:headEnd/>
            <a:tailEnd/>
          </a:ln>
        </xdr:spPr>
      </xdr:sp>
      <xdr:sp macro="" textlink="" fLocksText="0">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1173851475" y="21250275"/>
            <a:ext cx="0" cy="0"/>
          </a:xfrm>
          <a:prstGeom prst="rect">
            <a:avLst/>
          </a:prstGeom>
          <a:noFill/>
          <a:ln w="9525">
            <a:noFill/>
            <a:miter lim="800000"/>
            <a:headEnd/>
            <a:tailEnd/>
          </a:ln>
        </xdr:spPr>
        <xdr:txBody>
          <a:bodyPr vertOverflow="clip" wrap="square" lIns="20160" tIns="10080" rIns="20160" bIns="10080" anchor="t" upright="1"/>
          <a:lstStyle/>
          <a:p>
            <a:pPr algn="just" rtl="0">
              <a:defRPr sz="1000"/>
            </a:pPr>
            <a:r>
              <a:rPr lang="es-CO" sz="1000" b="0" i="0" u="none" strike="noStrike" baseline="0">
                <a:solidFill>
                  <a:srgbClr val="000000"/>
                </a:solidFill>
                <a:latin typeface="Arial"/>
                <a:cs typeface="Arial"/>
              </a:rPr>
              <a:t>10</a:t>
            </a:r>
          </a:p>
          <a:p>
            <a:pPr algn="just" rtl="0">
              <a:defRPr sz="1000"/>
            </a:pPr>
            <a:endParaRPr lang="es-CO" sz="1000" b="0" i="0" u="none" strike="noStrike" baseline="0">
              <a:solidFill>
                <a:srgbClr val="000000"/>
              </a:solidFill>
              <a:latin typeface="Arial"/>
              <a:cs typeface="Arial"/>
            </a:endParaRPr>
          </a:p>
        </xdr:txBody>
      </xdr:sp>
    </xdr:grpSp>
    <xdr:clientData/>
  </xdr:twoCellAnchor>
  <xdr:twoCellAnchor>
    <xdr:from>
      <xdr:col>1</xdr:col>
      <xdr:colOff>923925</xdr:colOff>
      <xdr:row>168</xdr:row>
      <xdr:rowOff>0</xdr:rowOff>
    </xdr:from>
    <xdr:to>
      <xdr:col>1</xdr:col>
      <xdr:colOff>923925</xdr:colOff>
      <xdr:row>168</xdr:row>
      <xdr:rowOff>0</xdr:rowOff>
    </xdr:to>
    <xdr:sp macro="" textlink="">
      <xdr:nvSpPr>
        <xdr:cNvPr id="12" name="Line 11">
          <a:extLst>
            <a:ext uri="{FF2B5EF4-FFF2-40B4-BE49-F238E27FC236}">
              <a16:creationId xmlns:a16="http://schemas.microsoft.com/office/drawing/2014/main" id="{00000000-0008-0000-0000-00000C000000}"/>
            </a:ext>
          </a:extLst>
        </xdr:cNvPr>
        <xdr:cNvSpPr>
          <a:spLocks noChangeShapeType="1"/>
        </xdr:cNvSpPr>
      </xdr:nvSpPr>
      <xdr:spPr bwMode="auto">
        <a:xfrm>
          <a:off x="923925" y="21250275"/>
          <a:ext cx="0" cy="0"/>
        </a:xfrm>
        <a:prstGeom prst="line">
          <a:avLst/>
        </a:prstGeom>
        <a:noFill/>
        <a:ln w="9360">
          <a:solidFill>
            <a:srgbClr val="000000"/>
          </a:solidFill>
          <a:round/>
          <a:headEnd/>
          <a:tailEnd/>
        </a:ln>
      </xdr:spPr>
    </xdr:sp>
    <xdr:clientData/>
  </xdr:twoCellAnchor>
  <xdr:twoCellAnchor>
    <xdr:from>
      <xdr:col>1</xdr:col>
      <xdr:colOff>923925</xdr:colOff>
      <xdr:row>168</xdr:row>
      <xdr:rowOff>0</xdr:rowOff>
    </xdr:from>
    <xdr:to>
      <xdr:col>1</xdr:col>
      <xdr:colOff>923925</xdr:colOff>
      <xdr:row>168</xdr:row>
      <xdr:rowOff>0</xdr:rowOff>
    </xdr:to>
    <xdr:sp macro="" textlink="">
      <xdr:nvSpPr>
        <xdr:cNvPr id="13" name="Line 12">
          <a:extLst>
            <a:ext uri="{FF2B5EF4-FFF2-40B4-BE49-F238E27FC236}">
              <a16:creationId xmlns:a16="http://schemas.microsoft.com/office/drawing/2014/main" id="{00000000-0008-0000-0000-00000D000000}"/>
            </a:ext>
          </a:extLst>
        </xdr:cNvPr>
        <xdr:cNvSpPr>
          <a:spLocks noChangeShapeType="1"/>
        </xdr:cNvSpPr>
      </xdr:nvSpPr>
      <xdr:spPr bwMode="auto">
        <a:xfrm>
          <a:off x="923925" y="21250275"/>
          <a:ext cx="0" cy="0"/>
        </a:xfrm>
        <a:prstGeom prst="line">
          <a:avLst/>
        </a:prstGeom>
        <a:noFill/>
        <a:ln w="9360">
          <a:solidFill>
            <a:srgbClr val="000000"/>
          </a:solidFill>
          <a:round/>
          <a:headEnd/>
          <a:tailEnd/>
        </a:ln>
      </xdr:spPr>
    </xdr:sp>
    <xdr:clientData/>
  </xdr:twoCellAnchor>
  <xdr:twoCellAnchor>
    <xdr:from>
      <xdr:col>2</xdr:col>
      <xdr:colOff>0</xdr:colOff>
      <xdr:row>168</xdr:row>
      <xdr:rowOff>0</xdr:rowOff>
    </xdr:from>
    <xdr:to>
      <xdr:col>2</xdr:col>
      <xdr:colOff>66675</xdr:colOff>
      <xdr:row>168</xdr:row>
      <xdr:rowOff>0</xdr:rowOff>
    </xdr:to>
    <xdr:grpSp>
      <xdr:nvGrpSpPr>
        <xdr:cNvPr id="14" name="Group 13">
          <a:extLst>
            <a:ext uri="{FF2B5EF4-FFF2-40B4-BE49-F238E27FC236}">
              <a16:creationId xmlns:a16="http://schemas.microsoft.com/office/drawing/2014/main" id="{00000000-0008-0000-0000-00000E000000}"/>
            </a:ext>
          </a:extLst>
        </xdr:cNvPr>
        <xdr:cNvGrpSpPr>
          <a:grpSpLocks/>
        </xdr:cNvGrpSpPr>
      </xdr:nvGrpSpPr>
      <xdr:grpSpPr bwMode="auto">
        <a:xfrm>
          <a:off x="2811780" y="28773120"/>
          <a:ext cx="66675" cy="0"/>
          <a:chOff x="1314" y="49942"/>
          <a:chExt cx="2106" cy="260"/>
        </a:xfrm>
      </xdr:grpSpPr>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1314" y="49942"/>
            <a:ext cx="2106" cy="260"/>
          </a:xfrm>
          <a:prstGeom prst="rect">
            <a:avLst/>
          </a:prstGeom>
          <a:solidFill>
            <a:srgbClr val="FFFFFF"/>
          </a:solidFill>
          <a:ln w="9525">
            <a:noFill/>
            <a:miter lim="800000"/>
            <a:headEnd/>
            <a:tailEnd/>
          </a:ln>
        </xdr:spPr>
      </xdr:sp>
      <xdr:sp macro="" textlink="" fLocksText="0">
        <xdr:nvSpPr>
          <xdr:cNvPr id="1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1112914235" y="21250275"/>
            <a:ext cx="2106" cy="0"/>
          </a:xfrm>
          <a:prstGeom prst="rect">
            <a:avLst/>
          </a:prstGeom>
          <a:noFill/>
          <a:ln w="9525">
            <a:noFill/>
            <a:miter lim="800000"/>
            <a:headEnd/>
            <a:tailEnd/>
          </a:ln>
        </xdr:spPr>
        <xdr:txBody>
          <a:bodyPr vertOverflow="clip" wrap="square" lIns="20160" tIns="10080" rIns="20160" bIns="10080" anchor="t" upright="1"/>
          <a:lstStyle/>
          <a:p>
            <a:pPr algn="just" rtl="0">
              <a:defRPr sz="1000"/>
            </a:pPr>
            <a:r>
              <a:rPr lang="es-CO" sz="1000" b="0" i="0" u="none" strike="noStrike" baseline="0">
                <a:solidFill>
                  <a:srgbClr val="000000"/>
                </a:solidFill>
                <a:latin typeface="Arial"/>
                <a:cs typeface="Arial"/>
              </a:rPr>
              <a:t>ho</a:t>
            </a:r>
          </a:p>
        </xdr:txBody>
      </xdr:sp>
    </xdr:grpSp>
    <xdr:clientData/>
  </xdr:twoCellAnchor>
  <xdr:twoCellAnchor>
    <xdr:from>
      <xdr:col>2</xdr:col>
      <xdr:colOff>723900</xdr:colOff>
      <xdr:row>168</xdr:row>
      <xdr:rowOff>0</xdr:rowOff>
    </xdr:from>
    <xdr:to>
      <xdr:col>2</xdr:col>
      <xdr:colOff>704850</xdr:colOff>
      <xdr:row>168</xdr:row>
      <xdr:rowOff>0</xdr:rowOff>
    </xdr:to>
    <xdr:sp macro="" textlink="">
      <xdr:nvSpPr>
        <xdr:cNvPr id="17" name="Line 16">
          <a:extLst>
            <a:ext uri="{FF2B5EF4-FFF2-40B4-BE49-F238E27FC236}">
              <a16:creationId xmlns:a16="http://schemas.microsoft.com/office/drawing/2014/main" id="{00000000-0008-0000-0000-000011000000}"/>
            </a:ext>
          </a:extLst>
        </xdr:cNvPr>
        <xdr:cNvSpPr>
          <a:spLocks noChangeShapeType="1"/>
        </xdr:cNvSpPr>
      </xdr:nvSpPr>
      <xdr:spPr bwMode="auto">
        <a:xfrm>
          <a:off x="2962275" y="21250275"/>
          <a:ext cx="0" cy="0"/>
        </a:xfrm>
        <a:prstGeom prst="line">
          <a:avLst/>
        </a:prstGeom>
        <a:noFill/>
        <a:ln w="9360">
          <a:solidFill>
            <a:srgbClr val="000000"/>
          </a:solidFill>
          <a:round/>
          <a:headEnd/>
          <a:tailEnd/>
        </a:ln>
      </xdr:spPr>
    </xdr:sp>
    <xdr:clientData/>
  </xdr:twoCellAnchor>
  <xdr:twoCellAnchor>
    <xdr:from>
      <xdr:col>2</xdr:col>
      <xdr:colOff>723900</xdr:colOff>
      <xdr:row>168</xdr:row>
      <xdr:rowOff>0</xdr:rowOff>
    </xdr:from>
    <xdr:to>
      <xdr:col>2</xdr:col>
      <xdr:colOff>704850</xdr:colOff>
      <xdr:row>168</xdr:row>
      <xdr:rowOff>0</xdr:rowOff>
    </xdr:to>
    <xdr:sp macro="" textlink="">
      <xdr:nvSpPr>
        <xdr:cNvPr id="18" name="Line 17">
          <a:extLst>
            <a:ext uri="{FF2B5EF4-FFF2-40B4-BE49-F238E27FC236}">
              <a16:creationId xmlns:a16="http://schemas.microsoft.com/office/drawing/2014/main" id="{00000000-0008-0000-0000-000012000000}"/>
            </a:ext>
          </a:extLst>
        </xdr:cNvPr>
        <xdr:cNvSpPr>
          <a:spLocks noChangeShapeType="1"/>
        </xdr:cNvSpPr>
      </xdr:nvSpPr>
      <xdr:spPr bwMode="auto">
        <a:xfrm>
          <a:off x="2962275" y="21250275"/>
          <a:ext cx="0" cy="0"/>
        </a:xfrm>
        <a:prstGeom prst="line">
          <a:avLst/>
        </a:prstGeom>
        <a:noFill/>
        <a:ln w="9360">
          <a:solidFill>
            <a:srgbClr val="000000"/>
          </a:solidFill>
          <a:round/>
          <a:headEnd/>
          <a:tailEnd/>
        </a:ln>
      </xdr:spPr>
    </xdr:sp>
    <xdr:clientData/>
  </xdr:twoCellAnchor>
  <xdr:twoCellAnchor>
    <xdr:from>
      <xdr:col>2</xdr:col>
      <xdr:colOff>114300</xdr:colOff>
      <xdr:row>168</xdr:row>
      <xdr:rowOff>0</xdr:rowOff>
    </xdr:from>
    <xdr:to>
      <xdr:col>2</xdr:col>
      <xdr:colOff>571500</xdr:colOff>
      <xdr:row>168</xdr:row>
      <xdr:rowOff>0</xdr:rowOff>
    </xdr:to>
    <xdr:grpSp>
      <xdr:nvGrpSpPr>
        <xdr:cNvPr id="22" name="Group 21">
          <a:extLst>
            <a:ext uri="{FF2B5EF4-FFF2-40B4-BE49-F238E27FC236}">
              <a16:creationId xmlns:a16="http://schemas.microsoft.com/office/drawing/2014/main" id="{00000000-0008-0000-0000-000016000000}"/>
            </a:ext>
          </a:extLst>
        </xdr:cNvPr>
        <xdr:cNvGrpSpPr>
          <a:grpSpLocks/>
        </xdr:cNvGrpSpPr>
      </xdr:nvGrpSpPr>
      <xdr:grpSpPr bwMode="auto">
        <a:xfrm>
          <a:off x="2926080" y="28773120"/>
          <a:ext cx="457200" cy="0"/>
          <a:chOff x="3511" y="50389"/>
          <a:chExt cx="758" cy="260"/>
        </a:xfrm>
      </xdr:grpSpPr>
      <xdr:sp macro="" textlink="">
        <xdr:nvSpPr>
          <xdr:cNvPr id="23" name="Text Box 22">
            <a:extLst>
              <a:ext uri="{FF2B5EF4-FFF2-40B4-BE49-F238E27FC236}">
                <a16:creationId xmlns:a16="http://schemas.microsoft.com/office/drawing/2014/main" id="{00000000-0008-0000-0000-000017000000}"/>
              </a:ext>
            </a:extLst>
          </xdr:cNvPr>
          <xdr:cNvSpPr txBox="1">
            <a:spLocks noChangeArrowheads="1"/>
          </xdr:cNvSpPr>
        </xdr:nvSpPr>
        <xdr:spPr bwMode="auto">
          <a:xfrm>
            <a:off x="3511" y="50389"/>
            <a:ext cx="758" cy="260"/>
          </a:xfrm>
          <a:prstGeom prst="rect">
            <a:avLst/>
          </a:prstGeom>
          <a:solidFill>
            <a:srgbClr val="FFFFFF"/>
          </a:solidFill>
          <a:ln w="9525">
            <a:noFill/>
            <a:miter lim="800000"/>
            <a:headEnd/>
            <a:tailEnd/>
          </a:ln>
        </xdr:spPr>
      </xdr:sp>
      <xdr:sp macro="" textlink="" fLocksText="0">
        <xdr:nvSpPr>
          <xdr:cNvPr id="24" name="Text Box 23">
            <a:extLst>
              <a:ext uri="{FF2B5EF4-FFF2-40B4-BE49-F238E27FC236}">
                <a16:creationId xmlns:a16="http://schemas.microsoft.com/office/drawing/2014/main" id="{00000000-0008-0000-0000-000018000000}"/>
              </a:ext>
            </a:extLst>
          </xdr:cNvPr>
          <xdr:cNvSpPr txBox="1">
            <a:spLocks noChangeArrowheads="1"/>
          </xdr:cNvSpPr>
        </xdr:nvSpPr>
        <xdr:spPr bwMode="auto">
          <a:xfrm>
            <a:off x="1557175196" y="21250275"/>
            <a:ext cx="758" cy="0"/>
          </a:xfrm>
          <a:prstGeom prst="rect">
            <a:avLst/>
          </a:prstGeom>
          <a:noFill/>
          <a:ln w="9525">
            <a:noFill/>
            <a:miter lim="800000"/>
            <a:headEnd/>
            <a:tailEnd/>
          </a:ln>
        </xdr:spPr>
        <xdr:txBody>
          <a:bodyPr vertOverflow="clip" wrap="square" lIns="20160" tIns="10080" rIns="20160" bIns="10080" anchor="t" upright="1"/>
          <a:lstStyle/>
          <a:p>
            <a:pPr algn="just" rtl="0">
              <a:defRPr sz="1000"/>
            </a:pPr>
            <a:r>
              <a:rPr lang="es-CO" sz="1000" b="0" i="0" u="none" strike="noStrike" baseline="0">
                <a:solidFill>
                  <a:srgbClr val="000000"/>
                </a:solidFill>
                <a:latin typeface="Arial"/>
                <a:cs typeface="Arial"/>
              </a:rPr>
              <a:t>b</a:t>
            </a:r>
          </a:p>
        </xdr:txBody>
      </xdr:sp>
    </xdr:grpSp>
    <xdr:clientData/>
  </xdr:twoCellAnchor>
  <xdr:twoCellAnchor>
    <xdr:from>
      <xdr:col>1</xdr:col>
      <xdr:colOff>638175</xdr:colOff>
      <xdr:row>168</xdr:row>
      <xdr:rowOff>0</xdr:rowOff>
    </xdr:from>
    <xdr:to>
      <xdr:col>1</xdr:col>
      <xdr:colOff>638175</xdr:colOff>
      <xdr:row>168</xdr:row>
      <xdr:rowOff>0</xdr:rowOff>
    </xdr:to>
    <xdr:sp macro="" textlink="">
      <xdr:nvSpPr>
        <xdr:cNvPr id="25" name="Line 24">
          <a:extLst>
            <a:ext uri="{FF2B5EF4-FFF2-40B4-BE49-F238E27FC236}">
              <a16:creationId xmlns:a16="http://schemas.microsoft.com/office/drawing/2014/main" id="{00000000-0008-0000-0000-000019000000}"/>
            </a:ext>
          </a:extLst>
        </xdr:cNvPr>
        <xdr:cNvSpPr>
          <a:spLocks noChangeShapeType="1"/>
        </xdr:cNvSpPr>
      </xdr:nvSpPr>
      <xdr:spPr bwMode="auto">
        <a:xfrm>
          <a:off x="638175" y="21250275"/>
          <a:ext cx="0" cy="0"/>
        </a:xfrm>
        <a:prstGeom prst="line">
          <a:avLst/>
        </a:prstGeom>
        <a:noFill/>
        <a:ln w="9360">
          <a:solidFill>
            <a:srgbClr val="000000"/>
          </a:solidFill>
          <a:round/>
          <a:headEnd/>
          <a:tailEnd/>
        </a:ln>
      </xdr:spPr>
    </xdr:sp>
    <xdr:clientData/>
  </xdr:twoCellAnchor>
  <xdr:twoCellAnchor>
    <xdr:from>
      <xdr:col>1</xdr:col>
      <xdr:colOff>619125</xdr:colOff>
      <xdr:row>168</xdr:row>
      <xdr:rowOff>0</xdr:rowOff>
    </xdr:from>
    <xdr:to>
      <xdr:col>1</xdr:col>
      <xdr:colOff>619125</xdr:colOff>
      <xdr:row>168</xdr:row>
      <xdr:rowOff>0</xdr:rowOff>
    </xdr:to>
    <xdr:sp macro="" textlink="">
      <xdr:nvSpPr>
        <xdr:cNvPr id="26" name="Line 25">
          <a:extLst>
            <a:ext uri="{FF2B5EF4-FFF2-40B4-BE49-F238E27FC236}">
              <a16:creationId xmlns:a16="http://schemas.microsoft.com/office/drawing/2014/main" id="{00000000-0008-0000-0000-00001A000000}"/>
            </a:ext>
          </a:extLst>
        </xdr:cNvPr>
        <xdr:cNvSpPr>
          <a:spLocks noChangeShapeType="1"/>
        </xdr:cNvSpPr>
      </xdr:nvSpPr>
      <xdr:spPr bwMode="auto">
        <a:xfrm>
          <a:off x="619125" y="21250275"/>
          <a:ext cx="0" cy="0"/>
        </a:xfrm>
        <a:prstGeom prst="line">
          <a:avLst/>
        </a:prstGeom>
        <a:noFill/>
        <a:ln w="9360">
          <a:solidFill>
            <a:srgbClr val="000000"/>
          </a:solidFill>
          <a:round/>
          <a:headEnd/>
          <a:tailEnd/>
        </a:ln>
      </xdr:spPr>
    </xdr:sp>
    <xdr:clientData/>
  </xdr:twoCellAnchor>
  <xdr:twoCellAnchor>
    <xdr:from>
      <xdr:col>1</xdr:col>
      <xdr:colOff>485775</xdr:colOff>
      <xdr:row>168</xdr:row>
      <xdr:rowOff>0</xdr:rowOff>
    </xdr:from>
    <xdr:to>
      <xdr:col>2</xdr:col>
      <xdr:colOff>0</xdr:colOff>
      <xdr:row>168</xdr:row>
      <xdr:rowOff>0</xdr:rowOff>
    </xdr:to>
    <xdr:grpSp>
      <xdr:nvGrpSpPr>
        <xdr:cNvPr id="27" name="Group 26">
          <a:extLst>
            <a:ext uri="{FF2B5EF4-FFF2-40B4-BE49-F238E27FC236}">
              <a16:creationId xmlns:a16="http://schemas.microsoft.com/office/drawing/2014/main" id="{00000000-0008-0000-0000-00001B000000}"/>
            </a:ext>
          </a:extLst>
        </xdr:cNvPr>
        <xdr:cNvGrpSpPr>
          <a:grpSpLocks/>
        </xdr:cNvGrpSpPr>
      </xdr:nvGrpSpPr>
      <xdr:grpSpPr bwMode="auto">
        <a:xfrm>
          <a:off x="889635" y="28773120"/>
          <a:ext cx="1922145" cy="0"/>
          <a:chOff x="802" y="49805"/>
          <a:chExt cx="532" cy="632"/>
        </a:xfrm>
      </xdr:grpSpPr>
      <xdr:sp macro="" textlink="">
        <xdr:nvSpPr>
          <xdr:cNvPr id="28" name="Text Box 27">
            <a:extLst>
              <a:ext uri="{FF2B5EF4-FFF2-40B4-BE49-F238E27FC236}">
                <a16:creationId xmlns:a16="http://schemas.microsoft.com/office/drawing/2014/main" id="{00000000-0008-0000-0000-00001C000000}"/>
              </a:ext>
            </a:extLst>
          </xdr:cNvPr>
          <xdr:cNvSpPr txBox="1">
            <a:spLocks noChangeArrowheads="1"/>
          </xdr:cNvSpPr>
        </xdr:nvSpPr>
        <xdr:spPr bwMode="auto">
          <a:xfrm>
            <a:off x="802" y="49805"/>
            <a:ext cx="532" cy="281"/>
          </a:xfrm>
          <a:prstGeom prst="rect">
            <a:avLst/>
          </a:prstGeom>
          <a:solidFill>
            <a:srgbClr val="FFFFFF"/>
          </a:solidFill>
          <a:ln w="9525">
            <a:noFill/>
            <a:miter lim="800000"/>
            <a:headEnd/>
            <a:tailEnd/>
          </a:ln>
        </xdr:spPr>
      </xdr:sp>
      <xdr:sp macro="" textlink="" fLocksText="0">
        <xdr:nvSpPr>
          <xdr:cNvPr id="29" name="Text Box 28">
            <a:extLst>
              <a:ext uri="{FF2B5EF4-FFF2-40B4-BE49-F238E27FC236}">
                <a16:creationId xmlns:a16="http://schemas.microsoft.com/office/drawing/2014/main" id="{00000000-0008-0000-0000-00001D000000}"/>
              </a:ext>
            </a:extLst>
          </xdr:cNvPr>
          <xdr:cNvSpPr txBox="1">
            <a:spLocks noChangeArrowheads="1"/>
          </xdr:cNvSpPr>
        </xdr:nvSpPr>
        <xdr:spPr bwMode="auto">
          <a:xfrm>
            <a:off x="379880547" y="21250275"/>
            <a:ext cx="532" cy="0"/>
          </a:xfrm>
          <a:prstGeom prst="rect">
            <a:avLst/>
          </a:prstGeom>
          <a:noFill/>
          <a:ln w="9525">
            <a:noFill/>
            <a:miter lim="800000"/>
            <a:headEnd/>
            <a:tailEnd/>
          </a:ln>
        </xdr:spPr>
        <xdr:txBody>
          <a:bodyPr vertOverflow="clip" wrap="square" lIns="20160" tIns="10080" rIns="20160" bIns="10080" anchor="t" upright="1"/>
          <a:lstStyle/>
          <a:p>
            <a:pPr algn="just" rtl="0">
              <a:defRPr sz="1000"/>
            </a:pPr>
            <a:r>
              <a:rPr lang="es-CO" sz="1000" b="0" i="0" u="none" strike="noStrike" baseline="0">
                <a:solidFill>
                  <a:srgbClr val="000000"/>
                </a:solidFill>
                <a:latin typeface="Arial"/>
                <a:cs typeface="Arial"/>
              </a:rPr>
              <a:t>ht</a:t>
            </a:r>
          </a:p>
          <a:p>
            <a:pPr algn="just" rtl="0">
              <a:defRPr sz="1000"/>
            </a:pPr>
            <a:endParaRPr lang="es-CO" sz="1000" b="0" i="0" u="none" strike="noStrike" baseline="0">
              <a:solidFill>
                <a:srgbClr val="000000"/>
              </a:solidFill>
              <a:latin typeface="Arial"/>
              <a:cs typeface="Arial"/>
            </a:endParaRPr>
          </a:p>
          <a:p>
            <a:pPr algn="just" rtl="0">
              <a:defRPr sz="1000"/>
            </a:pPr>
            <a:endParaRPr lang="es-CO" sz="1000" b="0" i="0" u="none" strike="noStrike" baseline="0">
              <a:solidFill>
                <a:srgbClr val="000000"/>
              </a:solidFill>
              <a:latin typeface="Arial"/>
              <a:cs typeface="Arial"/>
            </a:endParaRPr>
          </a:p>
        </xdr:txBody>
      </xdr:sp>
    </xdr:grpSp>
    <xdr:clientData/>
  </xdr:twoCellAnchor>
  <xdr:twoCellAnchor>
    <xdr:from>
      <xdr:col>13</xdr:col>
      <xdr:colOff>485775</xdr:colOff>
      <xdr:row>1</xdr:row>
      <xdr:rowOff>0</xdr:rowOff>
    </xdr:from>
    <xdr:to>
      <xdr:col>15</xdr:col>
      <xdr:colOff>2228850</xdr:colOff>
      <xdr:row>1</xdr:row>
      <xdr:rowOff>0</xdr:rowOff>
    </xdr:to>
    <xdr:sp macro="" textlink="">
      <xdr:nvSpPr>
        <xdr:cNvPr id="30" name="Text Box 29">
          <a:extLst>
            <a:ext uri="{FF2B5EF4-FFF2-40B4-BE49-F238E27FC236}">
              <a16:creationId xmlns:a16="http://schemas.microsoft.com/office/drawing/2014/main" id="{00000000-0008-0000-0000-00001E000000}"/>
            </a:ext>
          </a:extLst>
        </xdr:cNvPr>
        <xdr:cNvSpPr txBox="1">
          <a:spLocks noChangeArrowheads="1"/>
        </xdr:cNvSpPr>
      </xdr:nvSpPr>
      <xdr:spPr bwMode="auto">
        <a:xfrm>
          <a:off x="13630275" y="142875"/>
          <a:ext cx="1800225" cy="0"/>
        </a:xfrm>
        <a:prstGeom prst="rect">
          <a:avLst/>
        </a:prstGeom>
        <a:noFill/>
        <a:ln w="9525">
          <a:noFill/>
          <a:miter lim="800000"/>
          <a:headEnd/>
          <a:tailEnd/>
        </a:ln>
      </xdr:spPr>
      <xdr:txBody>
        <a:bodyPr vertOverflow="clip" wrap="square" lIns="36576" tIns="27432" rIns="36576" bIns="0" anchor="t" upright="1"/>
        <a:lstStyle/>
        <a:p>
          <a:pPr algn="ctr" rtl="0">
            <a:defRPr sz="1000"/>
          </a:pPr>
          <a:r>
            <a:rPr lang="es-CO" sz="1300" b="1" i="0" u="none" strike="noStrike" baseline="0">
              <a:solidFill>
                <a:srgbClr val="000000"/>
              </a:solidFill>
              <a:latin typeface="Times New Roman"/>
              <a:cs typeface="Times New Roman"/>
            </a:rPr>
            <a:t>Estudios y diseños Plan Maestro de Acueducto y Alcantarillado Municipio de Ciudad Bolivar</a:t>
          </a:r>
        </a:p>
      </xdr:txBody>
    </xdr:sp>
    <xdr:clientData/>
  </xdr:twoCellAnchor>
  <xdr:twoCellAnchor>
    <xdr:from>
      <xdr:col>6</xdr:col>
      <xdr:colOff>828675</xdr:colOff>
      <xdr:row>168</xdr:row>
      <xdr:rowOff>0</xdr:rowOff>
    </xdr:from>
    <xdr:to>
      <xdr:col>7</xdr:col>
      <xdr:colOff>2028825</xdr:colOff>
      <xdr:row>168</xdr:row>
      <xdr:rowOff>0</xdr:rowOff>
    </xdr:to>
    <xdr:sp macro="" textlink="">
      <xdr:nvSpPr>
        <xdr:cNvPr id="31" name="Rectangle 32">
          <a:extLst>
            <a:ext uri="{FF2B5EF4-FFF2-40B4-BE49-F238E27FC236}">
              <a16:creationId xmlns:a16="http://schemas.microsoft.com/office/drawing/2014/main" id="{00000000-0008-0000-0000-00001F000000}"/>
            </a:ext>
          </a:extLst>
        </xdr:cNvPr>
        <xdr:cNvSpPr>
          <a:spLocks noChangeArrowheads="1"/>
        </xdr:cNvSpPr>
      </xdr:nvSpPr>
      <xdr:spPr bwMode="auto">
        <a:xfrm>
          <a:off x="8305800" y="21250275"/>
          <a:ext cx="1028700" cy="0"/>
        </a:xfrm>
        <a:prstGeom prst="rect">
          <a:avLst/>
        </a:prstGeom>
        <a:solidFill>
          <a:srgbClr val="FFFFFF"/>
        </a:solidFill>
        <a:ln w="9525">
          <a:noFill/>
          <a:miter lim="800000"/>
          <a:headEnd/>
          <a:tailEnd/>
        </a:ln>
      </xdr:spPr>
    </xdr:sp>
    <xdr:clientData/>
  </xdr:twoCellAnchor>
  <xdr:twoCellAnchor editAs="oneCell">
    <xdr:from>
      <xdr:col>4</xdr:col>
      <xdr:colOff>365449</xdr:colOff>
      <xdr:row>1</xdr:row>
      <xdr:rowOff>124407</xdr:rowOff>
    </xdr:from>
    <xdr:to>
      <xdr:col>5</xdr:col>
      <xdr:colOff>647856</xdr:colOff>
      <xdr:row>10</xdr:row>
      <xdr:rowOff>19593</xdr:rowOff>
    </xdr:to>
    <xdr:pic>
      <xdr:nvPicPr>
        <xdr:cNvPr id="33" name="Imagen 32">
          <a:extLst>
            <a:ext uri="{FF2B5EF4-FFF2-40B4-BE49-F238E27FC236}">
              <a16:creationId xmlns:a16="http://schemas.microsoft.com/office/drawing/2014/main" id="{FE5CB76F-A239-4353-B9EB-DDF91921B191}"/>
            </a:ext>
          </a:extLst>
        </xdr:cNvPr>
        <xdr:cNvPicPr/>
      </xdr:nvPicPr>
      <xdr:blipFill>
        <a:blip xmlns:r="http://schemas.openxmlformats.org/officeDocument/2006/relationships" r:embed="rId1"/>
        <a:stretch>
          <a:fillRect/>
        </a:stretch>
      </xdr:blipFill>
      <xdr:spPr>
        <a:xfrm>
          <a:off x="5715000" y="272142"/>
          <a:ext cx="1402080" cy="1325880"/>
        </a:xfrm>
        <a:prstGeom prst="rect">
          <a:avLst/>
        </a:prstGeom>
        <a:ln w="12700">
          <a:solidFill>
            <a:schemeClr val="tx1"/>
          </a:solidFill>
        </a:ln>
      </xdr:spPr>
    </xdr:pic>
    <xdr:clientData/>
  </xdr:twoCellAnchor>
  <xdr:twoCellAnchor editAs="oneCell">
    <xdr:from>
      <xdr:col>5</xdr:col>
      <xdr:colOff>868836</xdr:colOff>
      <xdr:row>1</xdr:row>
      <xdr:rowOff>132027</xdr:rowOff>
    </xdr:from>
    <xdr:to>
      <xdr:col>5</xdr:col>
      <xdr:colOff>1727788</xdr:colOff>
      <xdr:row>10</xdr:row>
      <xdr:rowOff>41441</xdr:rowOff>
    </xdr:to>
    <xdr:pic>
      <xdr:nvPicPr>
        <xdr:cNvPr id="34" name="Imagen 33">
          <a:extLst>
            <a:ext uri="{FF2B5EF4-FFF2-40B4-BE49-F238E27FC236}">
              <a16:creationId xmlns:a16="http://schemas.microsoft.com/office/drawing/2014/main" id="{EE2C7E40-5113-4FBA-8AF7-0955D376FDD0}"/>
            </a:ext>
          </a:extLst>
        </xdr:cNvPr>
        <xdr:cNvPicPr>
          <a:picLocks noChangeAspect="1"/>
        </xdr:cNvPicPr>
      </xdr:nvPicPr>
      <xdr:blipFill>
        <a:blip xmlns:r="http://schemas.openxmlformats.org/officeDocument/2006/relationships" r:embed="rId2"/>
        <a:stretch>
          <a:fillRect/>
        </a:stretch>
      </xdr:blipFill>
      <xdr:spPr>
        <a:xfrm>
          <a:off x="7338060" y="279762"/>
          <a:ext cx="858952" cy="1340108"/>
        </a:xfrm>
        <a:prstGeom prst="rect">
          <a:avLst/>
        </a:prstGeom>
        <a:ln w="12700">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earp1\DATOS\HLOPEZA\CANTIDADES%20GERONA\Documents%20and%20Settings\swilches\Configuraci&#243;n%20local\Archivos%20temporales%20de%20Internet\OLK6\formulario%20bas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anearpc8\d\PROYECTOS\BUENOS%20AIRES\DISE&#209;O\Dise&#241;o%20hidraulico%20de%20component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anear16\d\PROYECTOS\Segovia1\ANTEPROYECTO\Anclajes-segovia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anear82\D\RESIDENTE%20CONST%20SADEP\formularios\A.P.U.%20BAS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anearp1\DATOS\Estad.%20Da&#241;os\Rendimientos_Sur%2003-00(J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Y:\INVPROG\SIS-DA&#209;OS\Acueducto\2000\Sur\Rendimientos_Sur%2012-9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anear12\sanear\PROYECTOS\EEPPM_225985\Dise&#241;o\GPZC_%20703\CAMBIO%20DI&#193;METRO\v3\COCACO_A_D_IN_01%20A%20Anteproyecto%20Alcantarillad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anear12\datos\2B.%20Dise&#241;o%20Nuevo%202034\Alcantarillado%202034\Redes%20Alcdo\_SNUEVOAA_D_IN_03_A_%20XXX%20%20Dise&#241;o%20Aldo%20PTAR(203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CARMEN\3271%20Palmitas\3271%20G1%20Presupuestos%20de%20Pozos-Palmitas%20Centr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anearp1\DATOS\Informes%20y%20tareas\Estad&#237;sticas%20Rendimientos\Sur\Rendimientos_Sur%20(EEPPM)%20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anearp1\DATOS\HLOPEZA\GERONA\CANTIDADES%20REPOSICION\SUBCIRCUITO%207\REDES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blanco3\CONTRATO5\REAJUSTE%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anear16\d\PERSONALES\FERNANDO\CURSO%20PTAP\PARSHALL%20AMAG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blanco3\COMPARTIR\PLANOPERATIVO1754\INFORME\INFORME\Tablas%20y%20gr&#225;ficas%201750%2003-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anearp1\DATOS\WINNT\Profiles\mvelezs\Configuraci&#243;n%20local\Archivos%20temporales%20de%20Internet\OLK295\ConsolidadoSubcircuito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MAURICIO/Desktop/NUEVA%20COLONIA%20PROYECTO%20ARGOS/NUEVA%20COLONIA%20RAFAEL/CALCULO%20ESTACION%20ELEVADORA%20NUEVA%20COLO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anearp1\DATOS\windows\TEMP\ADMINISTRATIVA\BAAN\lista%20de%20precios%20definitiva%20sep16-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anear16\d\Archivos%20viejos%20del%20disco%20D\Nuevos%20procesos\Proceso%20de%20Contrataci&#243;n%20009360\1-Elaboraci&#243;n%20Pliego\Formatos%20Elaboraci&#243;n%20Pliego\Cantidades%20de%20obra\Cantidades%20Zona%20Sur-Parras-Ajizal-Sabanet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anear82\D\Documents%20and%20Settings\proyectos\Escritorio\Dise&#241;o\laguna%20definitivo\PEDRAZ_AA_D_IN_01_A_5_Dise&#241;o%20salida%20Laguna%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anearp1\DATOS\Documents%20and%20Settings\jramiret\Configuraci&#243;n%20local\Archivos%20temporales%20de%20Internet\OLK119\Formularios%20%20009350%20corr%20abril%2029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anear9\d\PROYECTOS\CORANTIOQUIA\VENECIA\1.%20DIAGNOSTICO\ALCANTARILLADO\VENECI_AA_D_IN_01%20A%204.2%20RCH%20Alcantarillad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c3\d\PROYECTOS\CARAMANTA\2.%20ANTEPROYECTO\ANEXOS%20AL%20INFORME\CARAMA_AA_D_IN_1_Anexo%20x.xx%20REDES%20DE%20DISTRIBUCI&#211;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anearpc8\d\PROYECTOS\CORANTIOQUIA\Tarso\3.%20DISE&#209;O\ACUEDUCTO\cantidades%20de%20obra%20ac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 de Hidr."/>
      <sheetName val="Cambio de Valv."/>
      <sheetName val="Interc.tapones"/>
      <sheetName val="Interc.válv."/>
      <sheetName val="Coloc. e Interc. Tapones"/>
      <sheetName val="Varios."/>
      <sheetName val="Paral. 1"/>
      <sheetName val="Paral. 2"/>
      <sheetName val="Paral. 3"/>
      <sheetName val="Paral.4"/>
      <sheetName val="Totales"/>
    </sheetNames>
    <sheetDataSet>
      <sheetData sheetId="0" refreshError="1">
        <row r="5">
          <cell r="E5" t="str">
            <v>CANTIDAD</v>
          </cell>
        </row>
        <row r="11">
          <cell r="E11">
            <v>2.73</v>
          </cell>
        </row>
        <row r="19">
          <cell r="E19">
            <v>0.78</v>
          </cell>
        </row>
        <row r="21">
          <cell r="E21">
            <v>1</v>
          </cell>
        </row>
        <row r="35">
          <cell r="E35">
            <v>37</v>
          </cell>
        </row>
        <row r="37">
          <cell r="E37">
            <v>2</v>
          </cell>
        </row>
        <row r="49">
          <cell r="E49">
            <v>24.84</v>
          </cell>
        </row>
        <row r="53">
          <cell r="E53">
            <v>12.99</v>
          </cell>
        </row>
        <row r="55">
          <cell r="E55">
            <v>19.399999999999999</v>
          </cell>
        </row>
        <row r="57">
          <cell r="E57">
            <v>5.46</v>
          </cell>
        </row>
        <row r="65">
          <cell r="E65">
            <v>9.8000000000000007</v>
          </cell>
        </row>
        <row r="71">
          <cell r="E71">
            <v>2</v>
          </cell>
        </row>
        <row r="73">
          <cell r="E73">
            <v>2</v>
          </cell>
        </row>
        <row r="75">
          <cell r="E75">
            <v>1</v>
          </cell>
        </row>
        <row r="83">
          <cell r="E83">
            <v>3</v>
          </cell>
        </row>
        <row r="85">
          <cell r="E85">
            <v>6</v>
          </cell>
        </row>
        <row r="99">
          <cell r="E99">
            <v>1.82</v>
          </cell>
        </row>
        <row r="123">
          <cell r="E123">
            <v>0</v>
          </cell>
        </row>
        <row r="124">
          <cell r="E124">
            <v>0</v>
          </cell>
        </row>
        <row r="125">
          <cell r="E125">
            <v>0</v>
          </cell>
        </row>
        <row r="126">
          <cell r="E126">
            <v>0</v>
          </cell>
        </row>
        <row r="153">
          <cell r="E153">
            <v>6</v>
          </cell>
        </row>
        <row r="155">
          <cell r="E155">
            <v>6</v>
          </cell>
        </row>
        <row r="157">
          <cell r="E157">
            <v>3</v>
          </cell>
        </row>
        <row r="277">
          <cell r="E277">
            <v>6</v>
          </cell>
        </row>
        <row r="281">
          <cell r="E281">
            <v>6</v>
          </cell>
        </row>
        <row r="287">
          <cell r="E287">
            <v>2</v>
          </cell>
        </row>
        <row r="424">
          <cell r="E424">
            <v>14</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1" refreshError="1">
        <row r="5">
          <cell r="E5" t="str">
            <v>CANTIDAD</v>
          </cell>
        </row>
        <row r="11">
          <cell r="E11">
            <v>2.36</v>
          </cell>
        </row>
        <row r="19">
          <cell r="E19">
            <v>1</v>
          </cell>
        </row>
        <row r="27">
          <cell r="E27">
            <v>11</v>
          </cell>
        </row>
        <row r="35">
          <cell r="E35">
            <v>27</v>
          </cell>
        </row>
        <row r="37">
          <cell r="E37">
            <v>2</v>
          </cell>
        </row>
        <row r="49">
          <cell r="E49">
            <v>19.489999999999998</v>
          </cell>
        </row>
        <row r="53">
          <cell r="E53">
            <v>10.119999999999999</v>
          </cell>
        </row>
        <row r="55">
          <cell r="E55">
            <v>13.62</v>
          </cell>
        </row>
        <row r="57">
          <cell r="E57">
            <v>4.7300000000000004</v>
          </cell>
        </row>
        <row r="65">
          <cell r="E65">
            <v>4.5599999999999996</v>
          </cell>
        </row>
        <row r="85">
          <cell r="E85">
            <v>4.5</v>
          </cell>
        </row>
        <row r="89">
          <cell r="E89">
            <v>0.88</v>
          </cell>
        </row>
        <row r="99">
          <cell r="E99">
            <v>1.58</v>
          </cell>
        </row>
        <row r="107">
          <cell r="E107">
            <v>12.32</v>
          </cell>
        </row>
        <row r="123">
          <cell r="E123">
            <v>0</v>
          </cell>
        </row>
        <row r="124">
          <cell r="E124">
            <v>0</v>
          </cell>
        </row>
        <row r="125">
          <cell r="E125">
            <v>0</v>
          </cell>
        </row>
        <row r="126">
          <cell r="E126">
            <v>0</v>
          </cell>
        </row>
        <row r="388">
          <cell r="E388">
            <v>8</v>
          </cell>
        </row>
        <row r="390">
          <cell r="E390">
            <v>2</v>
          </cell>
        </row>
        <row r="392">
          <cell r="E392">
            <v>1</v>
          </cell>
        </row>
        <row r="424">
          <cell r="E424">
            <v>11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2" refreshError="1">
        <row r="5">
          <cell r="E5" t="str">
            <v>CANTIDAD</v>
          </cell>
        </row>
        <row r="11">
          <cell r="E11">
            <v>10.119999999999999</v>
          </cell>
        </row>
        <row r="19">
          <cell r="E19">
            <v>1.08</v>
          </cell>
        </row>
        <row r="35">
          <cell r="E35">
            <v>94.1</v>
          </cell>
        </row>
        <row r="39">
          <cell r="E39">
            <v>15</v>
          </cell>
        </row>
        <row r="49">
          <cell r="E49">
            <v>81.13</v>
          </cell>
        </row>
        <row r="53">
          <cell r="E53">
            <v>13.37</v>
          </cell>
        </row>
        <row r="55">
          <cell r="E55">
            <v>58.75</v>
          </cell>
        </row>
        <row r="57">
          <cell r="E57">
            <v>20.25</v>
          </cell>
        </row>
        <row r="65">
          <cell r="E65">
            <v>13.5</v>
          </cell>
        </row>
        <row r="71">
          <cell r="E71">
            <v>2</v>
          </cell>
        </row>
        <row r="73">
          <cell r="E73">
            <v>2</v>
          </cell>
        </row>
        <row r="83">
          <cell r="E83">
            <v>5</v>
          </cell>
        </row>
        <row r="85">
          <cell r="E85">
            <v>10</v>
          </cell>
        </row>
        <row r="89">
          <cell r="E89">
            <v>2.4</v>
          </cell>
        </row>
        <row r="99">
          <cell r="E99">
            <v>6.75</v>
          </cell>
        </row>
        <row r="123">
          <cell r="E123">
            <v>0</v>
          </cell>
        </row>
        <row r="124">
          <cell r="E124">
            <v>0</v>
          </cell>
        </row>
        <row r="125">
          <cell r="E125">
            <v>0</v>
          </cell>
        </row>
        <row r="126">
          <cell r="E126">
            <v>0</v>
          </cell>
        </row>
        <row r="334">
          <cell r="E334">
            <v>36</v>
          </cell>
        </row>
        <row r="336">
          <cell r="E336">
            <v>6</v>
          </cell>
        </row>
        <row r="338">
          <cell r="E338">
            <v>14</v>
          </cell>
        </row>
        <row r="340">
          <cell r="E340">
            <v>2</v>
          </cell>
        </row>
        <row r="342">
          <cell r="E342">
            <v>2</v>
          </cell>
        </row>
        <row r="422">
          <cell r="E422">
            <v>426</v>
          </cell>
        </row>
        <row r="450">
          <cell r="E450">
            <v>318</v>
          </cell>
        </row>
        <row r="454">
          <cell r="E454">
            <v>318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3" refreshError="1">
        <row r="5">
          <cell r="E5" t="str">
            <v>CANTIDAD</v>
          </cell>
        </row>
        <row r="11">
          <cell r="E11">
            <v>3.02</v>
          </cell>
        </row>
        <row r="13">
          <cell r="E13">
            <v>1</v>
          </cell>
        </row>
        <row r="35">
          <cell r="E35">
            <v>30</v>
          </cell>
        </row>
        <row r="37">
          <cell r="E37">
            <v>1</v>
          </cell>
        </row>
        <row r="39">
          <cell r="E39">
            <v>10</v>
          </cell>
        </row>
        <row r="49">
          <cell r="E49">
            <v>24</v>
          </cell>
        </row>
        <row r="53">
          <cell r="E53">
            <v>7.33</v>
          </cell>
        </row>
        <row r="55">
          <cell r="E55">
            <v>17.579999999999998</v>
          </cell>
        </row>
        <row r="57">
          <cell r="E57">
            <v>6.05</v>
          </cell>
        </row>
        <row r="83">
          <cell r="E83">
            <v>3</v>
          </cell>
        </row>
        <row r="85">
          <cell r="E85">
            <v>3</v>
          </cell>
        </row>
        <row r="89">
          <cell r="E89">
            <v>0.72</v>
          </cell>
        </row>
        <row r="99">
          <cell r="E99">
            <v>2.02</v>
          </cell>
        </row>
        <row r="101">
          <cell r="E101">
            <v>1</v>
          </cell>
        </row>
        <row r="107">
          <cell r="E107">
            <v>10.08</v>
          </cell>
        </row>
        <row r="123">
          <cell r="E123">
            <v>0</v>
          </cell>
        </row>
        <row r="124">
          <cell r="E124">
            <v>0</v>
          </cell>
        </row>
        <row r="125">
          <cell r="E125">
            <v>0</v>
          </cell>
        </row>
        <row r="126">
          <cell r="E126">
            <v>0</v>
          </cell>
        </row>
        <row r="376">
          <cell r="E376">
            <v>5</v>
          </cell>
        </row>
        <row r="378">
          <cell r="E378">
            <v>2</v>
          </cell>
        </row>
        <row r="380">
          <cell r="E380">
            <v>1</v>
          </cell>
        </row>
        <row r="384">
          <cell r="E384">
            <v>1</v>
          </cell>
        </row>
        <row r="424">
          <cell r="E424">
            <v>9</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4" refreshError="1">
        <row r="5">
          <cell r="E5" t="str">
            <v>CANTIDAD</v>
          </cell>
        </row>
        <row r="11">
          <cell r="E11">
            <v>6.93</v>
          </cell>
        </row>
        <row r="19">
          <cell r="E19">
            <v>0.53</v>
          </cell>
        </row>
        <row r="27">
          <cell r="E27">
            <v>14</v>
          </cell>
        </row>
        <row r="35">
          <cell r="E35">
            <v>42</v>
          </cell>
        </row>
        <row r="37">
          <cell r="E37">
            <v>3</v>
          </cell>
        </row>
        <row r="39">
          <cell r="E39">
            <v>18.72</v>
          </cell>
        </row>
        <row r="49">
          <cell r="E49">
            <v>33.090000000000003</v>
          </cell>
        </row>
        <row r="53">
          <cell r="E53">
            <v>11.89</v>
          </cell>
        </row>
        <row r="55">
          <cell r="E55">
            <v>22.7</v>
          </cell>
        </row>
        <row r="57">
          <cell r="E57">
            <v>8.1</v>
          </cell>
        </row>
        <row r="65">
          <cell r="E65">
            <v>5.4</v>
          </cell>
        </row>
        <row r="69">
          <cell r="E69">
            <v>1</v>
          </cell>
        </row>
        <row r="71">
          <cell r="E71">
            <v>1</v>
          </cell>
        </row>
        <row r="73">
          <cell r="E73">
            <v>1</v>
          </cell>
        </row>
        <row r="83">
          <cell r="E83">
            <v>3</v>
          </cell>
        </row>
        <row r="85">
          <cell r="E85">
            <v>3</v>
          </cell>
        </row>
        <row r="89">
          <cell r="E89">
            <v>2.2400000000000002</v>
          </cell>
        </row>
        <row r="99">
          <cell r="E99">
            <v>4.1399999999999997</v>
          </cell>
        </row>
        <row r="123">
          <cell r="E123">
            <v>0</v>
          </cell>
        </row>
        <row r="124">
          <cell r="E124">
            <v>0</v>
          </cell>
        </row>
        <row r="125">
          <cell r="E125">
            <v>0</v>
          </cell>
        </row>
        <row r="126">
          <cell r="E126">
            <v>0</v>
          </cell>
        </row>
        <row r="346">
          <cell r="E346">
            <v>10</v>
          </cell>
        </row>
        <row r="348">
          <cell r="E348">
            <v>3</v>
          </cell>
        </row>
        <row r="350">
          <cell r="E350">
            <v>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 refreshError="1">
        <row r="5">
          <cell r="E5" t="str">
            <v>CANTIDAD</v>
          </cell>
        </row>
        <row r="11">
          <cell r="E11">
            <v>14.2</v>
          </cell>
        </row>
        <row r="13">
          <cell r="E13">
            <v>2</v>
          </cell>
        </row>
        <row r="19">
          <cell r="E19">
            <v>3.37</v>
          </cell>
        </row>
        <row r="25">
          <cell r="E25">
            <v>4.6399999999999997</v>
          </cell>
        </row>
        <row r="29">
          <cell r="E29">
            <v>6.5</v>
          </cell>
        </row>
        <row r="35">
          <cell r="E35">
            <v>140</v>
          </cell>
        </row>
        <row r="37">
          <cell r="E37">
            <v>1</v>
          </cell>
        </row>
        <row r="39">
          <cell r="E39">
            <v>48.47</v>
          </cell>
        </row>
        <row r="49">
          <cell r="E49">
            <v>83.47</v>
          </cell>
        </row>
        <row r="53">
          <cell r="E53">
            <v>17.91</v>
          </cell>
        </row>
        <row r="55">
          <cell r="E55">
            <v>96.12</v>
          </cell>
        </row>
        <row r="57">
          <cell r="E57">
            <v>23.79</v>
          </cell>
        </row>
        <row r="61">
          <cell r="E61">
            <v>7.32</v>
          </cell>
        </row>
        <row r="65">
          <cell r="E65">
            <v>42.12</v>
          </cell>
        </row>
        <row r="71">
          <cell r="E71">
            <v>2</v>
          </cell>
        </row>
        <row r="73">
          <cell r="E73">
            <v>4</v>
          </cell>
        </row>
        <row r="83">
          <cell r="E83">
            <v>10</v>
          </cell>
        </row>
        <row r="85">
          <cell r="E85">
            <v>20</v>
          </cell>
        </row>
        <row r="89">
          <cell r="E89">
            <v>0.5</v>
          </cell>
        </row>
        <row r="99">
          <cell r="E99">
            <v>7.93</v>
          </cell>
        </row>
        <row r="101">
          <cell r="E101">
            <v>2</v>
          </cell>
        </row>
        <row r="107">
          <cell r="E107">
            <v>1.1200000000000001</v>
          </cell>
        </row>
        <row r="123">
          <cell r="E123">
            <v>0</v>
          </cell>
        </row>
        <row r="124">
          <cell r="E124">
            <v>0</v>
          </cell>
        </row>
        <row r="125">
          <cell r="E125">
            <v>0</v>
          </cell>
        </row>
        <row r="126">
          <cell r="E126">
            <v>0</v>
          </cell>
        </row>
        <row r="141">
          <cell r="E141">
            <v>98</v>
          </cell>
        </row>
        <row r="153">
          <cell r="E153">
            <v>11.5</v>
          </cell>
        </row>
        <row r="155">
          <cell r="E155">
            <v>3.5</v>
          </cell>
        </row>
        <row r="157">
          <cell r="E157">
            <v>20</v>
          </cell>
        </row>
        <row r="159">
          <cell r="E159">
            <v>2</v>
          </cell>
        </row>
        <row r="161">
          <cell r="E161">
            <v>5</v>
          </cell>
        </row>
        <row r="163">
          <cell r="E163">
            <v>2</v>
          </cell>
        </row>
        <row r="165">
          <cell r="E165">
            <v>25</v>
          </cell>
        </row>
        <row r="171">
          <cell r="E171">
            <v>24</v>
          </cell>
        </row>
        <row r="193">
          <cell r="E193">
            <v>4</v>
          </cell>
        </row>
        <row r="195">
          <cell r="E195">
            <v>3</v>
          </cell>
        </row>
        <row r="197">
          <cell r="E197">
            <v>5</v>
          </cell>
        </row>
        <row r="209">
          <cell r="E209">
            <v>6</v>
          </cell>
        </row>
        <row r="211">
          <cell r="E211">
            <v>2</v>
          </cell>
        </row>
        <row r="217">
          <cell r="E217">
            <v>2</v>
          </cell>
        </row>
        <row r="219">
          <cell r="E219">
            <v>2</v>
          </cell>
        </row>
        <row r="312">
          <cell r="E312">
            <v>2</v>
          </cell>
        </row>
        <row r="358">
          <cell r="E358">
            <v>1</v>
          </cell>
        </row>
        <row r="364">
          <cell r="E364">
            <v>1</v>
          </cell>
        </row>
        <row r="406">
          <cell r="E406">
            <v>2</v>
          </cell>
        </row>
        <row r="422">
          <cell r="E422">
            <v>205.12</v>
          </cell>
        </row>
        <row r="424">
          <cell r="E424">
            <v>1</v>
          </cell>
        </row>
        <row r="434">
          <cell r="E434">
            <v>2</v>
          </cell>
        </row>
        <row r="450">
          <cell r="E450">
            <v>3929</v>
          </cell>
        </row>
        <row r="452">
          <cell r="E452">
            <v>951.3</v>
          </cell>
        </row>
        <row r="454">
          <cell r="E454">
            <v>2473.1999999999998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98</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40</v>
          </cell>
        </row>
        <row r="558">
          <cell r="E558">
            <v>20</v>
          </cell>
        </row>
        <row r="560">
          <cell r="E560">
            <v>0</v>
          </cell>
        </row>
      </sheetData>
      <sheetData sheetId="6" refreshError="1">
        <row r="5">
          <cell r="E5" t="str">
            <v>CANTIDAD</v>
          </cell>
        </row>
        <row r="11">
          <cell r="E11">
            <v>61.25</v>
          </cell>
        </row>
        <row r="13">
          <cell r="E13">
            <v>1</v>
          </cell>
        </row>
        <row r="19">
          <cell r="E19">
            <v>7.98</v>
          </cell>
        </row>
        <row r="21">
          <cell r="E21">
            <v>2</v>
          </cell>
        </row>
        <row r="23">
          <cell r="E23">
            <v>2</v>
          </cell>
        </row>
        <row r="29">
          <cell r="E29">
            <v>1</v>
          </cell>
        </row>
        <row r="35">
          <cell r="E35">
            <v>492</v>
          </cell>
        </row>
        <row r="37">
          <cell r="E37">
            <v>2</v>
          </cell>
        </row>
        <row r="39">
          <cell r="E39">
            <v>38.130000000000003</v>
          </cell>
        </row>
        <row r="49">
          <cell r="E49">
            <v>361.98</v>
          </cell>
        </row>
        <row r="53">
          <cell r="E53">
            <v>124.93</v>
          </cell>
        </row>
        <row r="55">
          <cell r="E55">
            <v>186.08</v>
          </cell>
        </row>
        <row r="57">
          <cell r="E57">
            <v>113.53</v>
          </cell>
        </row>
        <row r="61">
          <cell r="E61">
            <v>40</v>
          </cell>
        </row>
        <row r="63">
          <cell r="E63">
            <v>10</v>
          </cell>
        </row>
        <row r="65">
          <cell r="E65">
            <v>99.8</v>
          </cell>
        </row>
        <row r="71">
          <cell r="E71">
            <v>2</v>
          </cell>
        </row>
        <row r="73">
          <cell r="E73">
            <v>4</v>
          </cell>
        </row>
        <row r="75">
          <cell r="E75">
            <v>2</v>
          </cell>
        </row>
        <row r="77">
          <cell r="E77">
            <v>2</v>
          </cell>
        </row>
        <row r="79">
          <cell r="E79">
            <v>5</v>
          </cell>
        </row>
        <row r="83">
          <cell r="E83">
            <v>20</v>
          </cell>
        </row>
        <row r="85">
          <cell r="E85">
            <v>30</v>
          </cell>
        </row>
        <row r="89">
          <cell r="E89">
            <v>4.72</v>
          </cell>
        </row>
        <row r="99">
          <cell r="E99">
            <v>40.090000000000003</v>
          </cell>
        </row>
        <row r="101">
          <cell r="E101">
            <v>1</v>
          </cell>
        </row>
        <row r="107">
          <cell r="E107">
            <v>19.600000000000001</v>
          </cell>
        </row>
        <row r="123">
          <cell r="E123">
            <v>0</v>
          </cell>
        </row>
        <row r="124">
          <cell r="E124">
            <v>0</v>
          </cell>
        </row>
        <row r="125">
          <cell r="E125">
            <v>0</v>
          </cell>
        </row>
        <row r="126">
          <cell r="E126">
            <v>0</v>
          </cell>
        </row>
        <row r="131">
          <cell r="E131">
            <v>70</v>
          </cell>
        </row>
        <row r="143">
          <cell r="E143">
            <v>750</v>
          </cell>
        </row>
        <row r="155">
          <cell r="E155">
            <v>21.7</v>
          </cell>
        </row>
        <row r="159">
          <cell r="E159">
            <v>6</v>
          </cell>
        </row>
        <row r="161">
          <cell r="E161">
            <v>4.5</v>
          </cell>
        </row>
        <row r="165">
          <cell r="E165">
            <v>24</v>
          </cell>
        </row>
        <row r="195">
          <cell r="E195">
            <v>3</v>
          </cell>
        </row>
        <row r="199">
          <cell r="E199">
            <v>4</v>
          </cell>
        </row>
        <row r="201">
          <cell r="E201">
            <v>4</v>
          </cell>
        </row>
        <row r="211">
          <cell r="E211">
            <v>4</v>
          </cell>
        </row>
        <row r="225">
          <cell r="E225">
            <v>2</v>
          </cell>
        </row>
        <row r="233">
          <cell r="E233">
            <v>3</v>
          </cell>
        </row>
        <row r="267">
          <cell r="E267">
            <v>4</v>
          </cell>
        </row>
        <row r="271">
          <cell r="E271">
            <v>1</v>
          </cell>
        </row>
        <row r="316">
          <cell r="E316">
            <v>4</v>
          </cell>
        </row>
        <row r="318">
          <cell r="E318">
            <v>8</v>
          </cell>
        </row>
        <row r="320">
          <cell r="E320">
            <v>4</v>
          </cell>
        </row>
        <row r="330">
          <cell r="E330">
            <v>2</v>
          </cell>
        </row>
        <row r="370">
          <cell r="E370">
            <v>1</v>
          </cell>
        </row>
        <row r="424">
          <cell r="E424">
            <v>6</v>
          </cell>
        </row>
        <row r="450">
          <cell r="E450">
            <v>5182</v>
          </cell>
        </row>
        <row r="452">
          <cell r="E452">
            <v>344</v>
          </cell>
        </row>
        <row r="454">
          <cell r="E454">
            <v>3672</v>
          </cell>
        </row>
        <row r="457">
          <cell r="E457">
            <v>0</v>
          </cell>
        </row>
        <row r="458">
          <cell r="E458">
            <v>0</v>
          </cell>
        </row>
        <row r="459">
          <cell r="E459">
            <v>0</v>
          </cell>
        </row>
        <row r="460">
          <cell r="E460">
            <v>0</v>
          </cell>
        </row>
        <row r="461">
          <cell r="E461">
            <v>0</v>
          </cell>
        </row>
        <row r="462">
          <cell r="E462">
            <v>14</v>
          </cell>
        </row>
        <row r="463">
          <cell r="E463">
            <v>0</v>
          </cell>
        </row>
        <row r="464">
          <cell r="E464">
            <v>2</v>
          </cell>
        </row>
        <row r="466">
          <cell r="E466">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10</v>
          </cell>
        </row>
        <row r="481">
          <cell r="E481">
            <v>0</v>
          </cell>
        </row>
        <row r="482">
          <cell r="E482">
            <v>4</v>
          </cell>
        </row>
        <row r="484">
          <cell r="E484">
            <v>0</v>
          </cell>
        </row>
        <row r="485">
          <cell r="E485">
            <v>0</v>
          </cell>
        </row>
        <row r="486">
          <cell r="E486">
            <v>0</v>
          </cell>
        </row>
        <row r="487">
          <cell r="E487">
            <v>0</v>
          </cell>
        </row>
        <row r="488">
          <cell r="E488">
            <v>7</v>
          </cell>
        </row>
        <row r="489">
          <cell r="E489">
            <v>0</v>
          </cell>
        </row>
        <row r="490">
          <cell r="E490">
            <v>1</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0">
          <cell r="E500">
            <v>4</v>
          </cell>
        </row>
        <row r="501">
          <cell r="E501">
            <v>0</v>
          </cell>
        </row>
        <row r="502">
          <cell r="E502">
            <v>4</v>
          </cell>
        </row>
        <row r="503">
          <cell r="E503">
            <v>0</v>
          </cell>
        </row>
        <row r="504">
          <cell r="E504">
            <v>0</v>
          </cell>
        </row>
        <row r="505">
          <cell r="E505">
            <v>0</v>
          </cell>
        </row>
        <row r="506">
          <cell r="E506">
            <v>1</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7</v>
          </cell>
        </row>
        <row r="517">
          <cell r="E517">
            <v>0</v>
          </cell>
        </row>
        <row r="518">
          <cell r="E518">
            <v>0</v>
          </cell>
        </row>
        <row r="519">
          <cell r="E519">
            <v>0</v>
          </cell>
        </row>
        <row r="520">
          <cell r="E520">
            <v>0</v>
          </cell>
        </row>
        <row r="521">
          <cell r="E521">
            <v>0</v>
          </cell>
        </row>
        <row r="522">
          <cell r="E522">
            <v>1</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820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7" refreshError="1">
        <row r="5">
          <cell r="E5" t="str">
            <v>CANTIDAD</v>
          </cell>
        </row>
        <row r="11">
          <cell r="E11">
            <v>22.94</v>
          </cell>
        </row>
        <row r="19">
          <cell r="E19">
            <v>3.38</v>
          </cell>
        </row>
        <row r="21">
          <cell r="E21">
            <v>1</v>
          </cell>
        </row>
        <row r="23">
          <cell r="E23">
            <v>1</v>
          </cell>
        </row>
        <row r="31">
          <cell r="E31">
            <v>2</v>
          </cell>
        </row>
        <row r="35">
          <cell r="E35">
            <v>180</v>
          </cell>
        </row>
        <row r="37">
          <cell r="E37">
            <v>2</v>
          </cell>
        </row>
        <row r="39">
          <cell r="E39">
            <v>31.83</v>
          </cell>
        </row>
        <row r="49">
          <cell r="E49">
            <v>139.12</v>
          </cell>
        </row>
        <row r="53">
          <cell r="E53">
            <v>40.93</v>
          </cell>
        </row>
        <row r="55">
          <cell r="E55">
            <v>75.52</v>
          </cell>
        </row>
        <row r="57">
          <cell r="E57">
            <v>43.48</v>
          </cell>
        </row>
        <row r="61">
          <cell r="E61">
            <v>15</v>
          </cell>
        </row>
        <row r="63">
          <cell r="E63">
            <v>4</v>
          </cell>
        </row>
        <row r="65">
          <cell r="E65">
            <v>42.2</v>
          </cell>
        </row>
        <row r="71">
          <cell r="E71">
            <v>1</v>
          </cell>
        </row>
        <row r="73">
          <cell r="E73">
            <v>2</v>
          </cell>
        </row>
        <row r="75">
          <cell r="E75">
            <v>1</v>
          </cell>
        </row>
        <row r="77">
          <cell r="E77">
            <v>1</v>
          </cell>
        </row>
        <row r="79">
          <cell r="E79">
            <v>5</v>
          </cell>
        </row>
        <row r="83">
          <cell r="E83">
            <v>6</v>
          </cell>
        </row>
        <row r="85">
          <cell r="E85">
            <v>15</v>
          </cell>
        </row>
        <row r="89">
          <cell r="E89">
            <v>2</v>
          </cell>
        </row>
        <row r="99">
          <cell r="E99">
            <v>15.3</v>
          </cell>
        </row>
        <row r="107">
          <cell r="E107">
            <v>6.72</v>
          </cell>
        </row>
        <row r="123">
          <cell r="E123">
            <v>0</v>
          </cell>
        </row>
        <row r="124">
          <cell r="E124">
            <v>0</v>
          </cell>
        </row>
        <row r="125">
          <cell r="E125">
            <v>0</v>
          </cell>
        </row>
        <row r="126">
          <cell r="E126">
            <v>0</v>
          </cell>
        </row>
        <row r="143">
          <cell r="E143">
            <v>310</v>
          </cell>
        </row>
        <row r="155">
          <cell r="E155">
            <v>15</v>
          </cell>
        </row>
        <row r="165">
          <cell r="E165">
            <v>13</v>
          </cell>
        </row>
        <row r="175">
          <cell r="E175">
            <v>4</v>
          </cell>
        </row>
        <row r="177">
          <cell r="E177">
            <v>6</v>
          </cell>
        </row>
        <row r="179">
          <cell r="E179">
            <v>2</v>
          </cell>
        </row>
        <row r="195">
          <cell r="E195">
            <v>4</v>
          </cell>
        </row>
        <row r="211">
          <cell r="E211">
            <v>4</v>
          </cell>
        </row>
        <row r="225">
          <cell r="E225">
            <v>2</v>
          </cell>
        </row>
        <row r="233">
          <cell r="E233">
            <v>2</v>
          </cell>
        </row>
        <row r="267">
          <cell r="E267">
            <v>3</v>
          </cell>
        </row>
        <row r="269">
          <cell r="E269">
            <v>1</v>
          </cell>
        </row>
        <row r="318">
          <cell r="E318">
            <v>4</v>
          </cell>
        </row>
        <row r="320">
          <cell r="E320">
            <v>2</v>
          </cell>
        </row>
        <row r="424">
          <cell r="E424">
            <v>4</v>
          </cell>
        </row>
        <row r="450">
          <cell r="E450">
            <v>1723.2</v>
          </cell>
        </row>
        <row r="454">
          <cell r="E454">
            <v>1463</v>
          </cell>
        </row>
        <row r="456">
          <cell r="E456">
            <v>2</v>
          </cell>
        </row>
        <row r="457">
          <cell r="E457">
            <v>0</v>
          </cell>
        </row>
        <row r="458">
          <cell r="E458">
            <v>0</v>
          </cell>
        </row>
        <row r="459">
          <cell r="E459">
            <v>0</v>
          </cell>
        </row>
        <row r="460">
          <cell r="E460">
            <v>0</v>
          </cell>
        </row>
        <row r="461">
          <cell r="E461">
            <v>0</v>
          </cell>
        </row>
        <row r="462">
          <cell r="E462">
            <v>4</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88">
          <cell r="E488">
            <v>4</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4</v>
          </cell>
        </row>
        <row r="525">
          <cell r="E525">
            <v>0</v>
          </cell>
        </row>
        <row r="526">
          <cell r="E526">
            <v>0</v>
          </cell>
        </row>
        <row r="527">
          <cell r="E527">
            <v>0</v>
          </cell>
        </row>
        <row r="528">
          <cell r="E528">
            <v>2</v>
          </cell>
        </row>
        <row r="529">
          <cell r="E529">
            <v>0</v>
          </cell>
        </row>
        <row r="530">
          <cell r="E530">
            <v>0</v>
          </cell>
        </row>
        <row r="531">
          <cell r="E531">
            <v>0</v>
          </cell>
        </row>
        <row r="532">
          <cell r="E532">
            <v>310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8" refreshError="1">
        <row r="5">
          <cell r="E5" t="str">
            <v>CANTIDAD</v>
          </cell>
        </row>
        <row r="11">
          <cell r="E11">
            <v>29.76</v>
          </cell>
        </row>
        <row r="13">
          <cell r="E13">
            <v>1</v>
          </cell>
        </row>
        <row r="15">
          <cell r="E15">
            <v>6</v>
          </cell>
        </row>
        <row r="19">
          <cell r="E19">
            <v>4.6100000000000003</v>
          </cell>
        </row>
        <row r="21">
          <cell r="E21">
            <v>2</v>
          </cell>
        </row>
        <row r="23">
          <cell r="E23">
            <v>2</v>
          </cell>
        </row>
        <row r="31">
          <cell r="E31">
            <v>2</v>
          </cell>
        </row>
        <row r="35">
          <cell r="E35">
            <v>228</v>
          </cell>
        </row>
        <row r="37">
          <cell r="E37">
            <v>3</v>
          </cell>
        </row>
        <row r="39">
          <cell r="E39">
            <v>35.520000000000003</v>
          </cell>
        </row>
        <row r="49">
          <cell r="E49">
            <v>174.69</v>
          </cell>
        </row>
        <row r="53">
          <cell r="E53">
            <v>53.76</v>
          </cell>
        </row>
        <row r="55">
          <cell r="E55">
            <v>82.68</v>
          </cell>
        </row>
        <row r="57">
          <cell r="E57">
            <v>55.18</v>
          </cell>
        </row>
        <row r="61">
          <cell r="E61">
            <v>22</v>
          </cell>
        </row>
        <row r="63">
          <cell r="E63">
            <v>3</v>
          </cell>
        </row>
        <row r="65">
          <cell r="E65">
            <v>57.6</v>
          </cell>
        </row>
        <row r="69">
          <cell r="E69">
            <v>2</v>
          </cell>
        </row>
        <row r="71">
          <cell r="E71">
            <v>2</v>
          </cell>
        </row>
        <row r="73">
          <cell r="E73">
            <v>4</v>
          </cell>
        </row>
        <row r="75">
          <cell r="E75">
            <v>2</v>
          </cell>
        </row>
        <row r="77">
          <cell r="E77">
            <v>2</v>
          </cell>
        </row>
        <row r="83">
          <cell r="E83">
            <v>5</v>
          </cell>
        </row>
        <row r="85">
          <cell r="E85">
            <v>23</v>
          </cell>
        </row>
        <row r="89">
          <cell r="E89">
            <v>2.74</v>
          </cell>
        </row>
        <row r="99">
          <cell r="E99">
            <v>19.84</v>
          </cell>
        </row>
        <row r="101">
          <cell r="E101">
            <v>1</v>
          </cell>
        </row>
        <row r="123">
          <cell r="E123">
            <v>0</v>
          </cell>
        </row>
        <row r="124">
          <cell r="E124">
            <v>0</v>
          </cell>
        </row>
        <row r="125">
          <cell r="E125">
            <v>0</v>
          </cell>
        </row>
        <row r="126">
          <cell r="E126">
            <v>0</v>
          </cell>
        </row>
        <row r="127">
          <cell r="E127">
            <v>420</v>
          </cell>
        </row>
        <row r="157">
          <cell r="E157">
            <v>19</v>
          </cell>
        </row>
        <row r="165">
          <cell r="E165">
            <v>10</v>
          </cell>
        </row>
        <row r="175">
          <cell r="E175">
            <v>2</v>
          </cell>
        </row>
        <row r="177">
          <cell r="E177">
            <v>4</v>
          </cell>
        </row>
        <row r="179">
          <cell r="E179">
            <v>2</v>
          </cell>
        </row>
        <row r="197">
          <cell r="E197">
            <v>4</v>
          </cell>
        </row>
        <row r="213">
          <cell r="E213">
            <v>2</v>
          </cell>
        </row>
        <row r="219">
          <cell r="E219">
            <v>4</v>
          </cell>
        </row>
        <row r="263">
          <cell r="E263">
            <v>1</v>
          </cell>
        </row>
        <row r="273">
          <cell r="E273">
            <v>1</v>
          </cell>
        </row>
        <row r="294">
          <cell r="E294">
            <v>4</v>
          </cell>
        </row>
        <row r="296">
          <cell r="E296">
            <v>4</v>
          </cell>
        </row>
        <row r="298">
          <cell r="E298">
            <v>2</v>
          </cell>
        </row>
        <row r="422">
          <cell r="E422">
            <v>165</v>
          </cell>
        </row>
        <row r="424">
          <cell r="E424">
            <v>2</v>
          </cell>
        </row>
        <row r="450">
          <cell r="E450">
            <v>3438.1</v>
          </cell>
        </row>
        <row r="454">
          <cell r="E454">
            <v>2909.3</v>
          </cell>
        </row>
        <row r="456">
          <cell r="E456">
            <v>2</v>
          </cell>
        </row>
        <row r="457">
          <cell r="E457">
            <v>0</v>
          </cell>
        </row>
        <row r="458">
          <cell r="E458">
            <v>0</v>
          </cell>
        </row>
        <row r="459">
          <cell r="E459">
            <v>0</v>
          </cell>
        </row>
        <row r="460">
          <cell r="E460">
            <v>0</v>
          </cell>
        </row>
        <row r="461">
          <cell r="E461">
            <v>0</v>
          </cell>
        </row>
        <row r="462">
          <cell r="E462">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4</v>
          </cell>
        </row>
        <row r="477">
          <cell r="E477">
            <v>0</v>
          </cell>
        </row>
        <row r="478">
          <cell r="E478">
            <v>0</v>
          </cell>
        </row>
        <row r="479">
          <cell r="E479">
            <v>0</v>
          </cell>
        </row>
        <row r="484">
          <cell r="E484">
            <v>0</v>
          </cell>
        </row>
        <row r="485">
          <cell r="E485">
            <v>0</v>
          </cell>
        </row>
        <row r="486">
          <cell r="E486">
            <v>0</v>
          </cell>
        </row>
        <row r="487">
          <cell r="E487">
            <v>0</v>
          </cell>
        </row>
        <row r="488">
          <cell r="E488">
            <v>2</v>
          </cell>
        </row>
        <row r="491">
          <cell r="E491">
            <v>0</v>
          </cell>
        </row>
        <row r="492">
          <cell r="E492">
            <v>0</v>
          </cell>
        </row>
        <row r="493">
          <cell r="E493">
            <v>0</v>
          </cell>
        </row>
        <row r="494">
          <cell r="E494">
            <v>2</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420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9" refreshError="1">
        <row r="5">
          <cell r="E5" t="str">
            <v>CANTIDAD</v>
          </cell>
        </row>
        <row r="11">
          <cell r="E11">
            <v>24.25</v>
          </cell>
        </row>
        <row r="19">
          <cell r="E19">
            <v>2.86</v>
          </cell>
        </row>
        <row r="31">
          <cell r="E31">
            <v>2</v>
          </cell>
        </row>
        <row r="35">
          <cell r="E35">
            <v>165</v>
          </cell>
        </row>
        <row r="37">
          <cell r="E37">
            <v>4</v>
          </cell>
        </row>
        <row r="39">
          <cell r="E39">
            <v>41.26</v>
          </cell>
        </row>
        <row r="49">
          <cell r="E49">
            <v>133.31</v>
          </cell>
        </row>
        <row r="53">
          <cell r="E53">
            <v>34.21</v>
          </cell>
        </row>
        <row r="55">
          <cell r="E55">
            <v>67.94</v>
          </cell>
        </row>
        <row r="57">
          <cell r="E57">
            <v>40.270000000000003</v>
          </cell>
        </row>
        <row r="61">
          <cell r="E61">
            <v>15</v>
          </cell>
        </row>
        <row r="63">
          <cell r="E63">
            <v>2</v>
          </cell>
        </row>
        <row r="65">
          <cell r="E65">
            <v>35.78</v>
          </cell>
        </row>
        <row r="69">
          <cell r="E69">
            <v>2</v>
          </cell>
        </row>
        <row r="71">
          <cell r="E71">
            <v>2</v>
          </cell>
        </row>
        <row r="73">
          <cell r="E73">
            <v>6</v>
          </cell>
        </row>
        <row r="83">
          <cell r="E83">
            <v>6</v>
          </cell>
        </row>
        <row r="85">
          <cell r="E85">
            <v>10</v>
          </cell>
        </row>
        <row r="89">
          <cell r="E89">
            <v>5.0999999999999996</v>
          </cell>
        </row>
        <row r="99">
          <cell r="E99">
            <v>15.11</v>
          </cell>
        </row>
        <row r="123">
          <cell r="E123">
            <v>0</v>
          </cell>
        </row>
        <row r="124">
          <cell r="E124">
            <v>0</v>
          </cell>
        </row>
        <row r="125">
          <cell r="E125">
            <v>0</v>
          </cell>
        </row>
        <row r="126">
          <cell r="E126">
            <v>0</v>
          </cell>
        </row>
        <row r="127">
          <cell r="E127">
            <v>270</v>
          </cell>
        </row>
        <row r="153">
          <cell r="E153">
            <v>3</v>
          </cell>
        </row>
        <row r="155">
          <cell r="E155">
            <v>1</v>
          </cell>
        </row>
        <row r="157">
          <cell r="E157">
            <v>16</v>
          </cell>
        </row>
        <row r="165">
          <cell r="E165">
            <v>15</v>
          </cell>
        </row>
        <row r="171">
          <cell r="E171">
            <v>12</v>
          </cell>
        </row>
        <row r="175">
          <cell r="E175">
            <v>2</v>
          </cell>
        </row>
        <row r="177">
          <cell r="E177">
            <v>2</v>
          </cell>
        </row>
        <row r="179">
          <cell r="E179">
            <v>2</v>
          </cell>
        </row>
        <row r="193">
          <cell r="E193">
            <v>4</v>
          </cell>
        </row>
        <row r="197">
          <cell r="E197">
            <v>4</v>
          </cell>
        </row>
        <row r="209">
          <cell r="E209">
            <v>2</v>
          </cell>
        </row>
        <row r="213">
          <cell r="E213">
            <v>4</v>
          </cell>
        </row>
        <row r="263">
          <cell r="E263">
            <v>1</v>
          </cell>
        </row>
        <row r="294">
          <cell r="E294">
            <v>4</v>
          </cell>
        </row>
        <row r="296">
          <cell r="E296">
            <v>6</v>
          </cell>
        </row>
        <row r="298">
          <cell r="E298">
            <v>2</v>
          </cell>
        </row>
        <row r="368">
          <cell r="E368">
            <v>1</v>
          </cell>
        </row>
        <row r="404">
          <cell r="E404">
            <v>1</v>
          </cell>
        </row>
        <row r="422">
          <cell r="E422">
            <v>250</v>
          </cell>
        </row>
        <row r="424">
          <cell r="E424">
            <v>2</v>
          </cell>
        </row>
        <row r="432">
          <cell r="E432">
            <v>1</v>
          </cell>
        </row>
        <row r="450">
          <cell r="E450">
            <v>3842</v>
          </cell>
        </row>
        <row r="452">
          <cell r="E452">
            <v>167.4</v>
          </cell>
        </row>
        <row r="454">
          <cell r="E454">
            <v>2724</v>
          </cell>
        </row>
        <row r="456">
          <cell r="E456">
            <v>2</v>
          </cell>
        </row>
        <row r="457">
          <cell r="E457">
            <v>0</v>
          </cell>
        </row>
        <row r="458">
          <cell r="E458">
            <v>0</v>
          </cell>
        </row>
        <row r="459">
          <cell r="E459">
            <v>0</v>
          </cell>
        </row>
        <row r="460">
          <cell r="E460">
            <v>0</v>
          </cell>
        </row>
        <row r="461">
          <cell r="E461">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270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catoma"/>
      <sheetName val="Condución PVC"/>
      <sheetName val="Tanque"/>
      <sheetName val="PTO BOCA-COND"/>
      <sheetName val="PTO TANQ.DE ALM"/>
      <sheetName val="PTO REDES"/>
      <sheetName val="PTO REDES BA"/>
      <sheetName val="Inversión Acdto"/>
      <sheetName val="CANT OBRA "/>
      <sheetName val="APU "/>
      <sheetName val="Base de Diseño"/>
      <sheetName val="Hoja2"/>
      <sheetName val="VISC"/>
      <sheetName val="PTO REDES _x0002_A"/>
      <sheetName val="DATOS EPANET"/>
      <sheetName val="Condución_PVC"/>
      <sheetName val="PTO_BOCA-COND"/>
      <sheetName val="PTO_TANQ_DE_ALM"/>
      <sheetName val="PTO_REDES"/>
      <sheetName val="PTO_REDES_BA"/>
      <sheetName val="Inversión_Acdto"/>
      <sheetName val="CANT_OBRA_"/>
      <sheetName val="APU_"/>
      <sheetName val="Base_de_Diseño1"/>
      <sheetName val="PTO_REDES_A"/>
      <sheetName val="DATOS_EPANET"/>
      <sheetName val="Base_de_Diseño"/>
    </sheetNames>
    <sheetDataSet>
      <sheetData sheetId="0"/>
      <sheetData sheetId="1"/>
      <sheetData sheetId="2"/>
      <sheetData sheetId="3"/>
      <sheetData sheetId="4"/>
      <sheetData sheetId="5"/>
      <sheetData sheetId="6"/>
      <sheetData sheetId="7"/>
      <sheetData sheetId="8"/>
      <sheetData sheetId="9"/>
      <sheetData sheetId="10" refreshError="1">
        <row r="1">
          <cell r="A1" t="str">
            <v>Name</v>
          </cell>
          <cell r="B1" t="str">
            <v>North</v>
          </cell>
          <cell r="C1" t="str">
            <v>East</v>
          </cell>
          <cell r="D1" t="str">
            <v>Zeta</v>
          </cell>
        </row>
        <row r="2">
          <cell r="A2" t="str">
            <v>E 1</v>
          </cell>
          <cell r="B2">
            <v>1198640</v>
          </cell>
          <cell r="C2">
            <v>1156060</v>
          </cell>
          <cell r="D2">
            <v>2550</v>
          </cell>
        </row>
        <row r="3">
          <cell r="A3" t="str">
            <v>E 2</v>
          </cell>
          <cell r="B3">
            <v>1198661.4314833826</v>
          </cell>
          <cell r="C3">
            <v>1156068.3521955032</v>
          </cell>
          <cell r="D3">
            <v>2545.1046240562905</v>
          </cell>
        </row>
        <row r="4">
          <cell r="A4" t="str">
            <v>E 3</v>
          </cell>
          <cell r="B4">
            <v>1198683.586271784</v>
          </cell>
          <cell r="C4">
            <v>1156071.7747893706</v>
          </cell>
          <cell r="D4">
            <v>2543.7430088693109</v>
          </cell>
        </row>
        <row r="5">
          <cell r="A5" t="str">
            <v>E 4</v>
          </cell>
          <cell r="B5">
            <v>1198698.1670580145</v>
          </cell>
          <cell r="C5">
            <v>1156081.3966551002</v>
          </cell>
          <cell r="D5">
            <v>2538.5431524070723</v>
          </cell>
        </row>
        <row r="6">
          <cell r="A6" t="str">
            <v>E 5</v>
          </cell>
          <cell r="B6">
            <v>1198736.3187798336</v>
          </cell>
          <cell r="C6">
            <v>1156098.3968606419</v>
          </cell>
          <cell r="D6">
            <v>2525.3241544755488</v>
          </cell>
        </row>
        <row r="7">
          <cell r="A7" t="str">
            <v>E 6</v>
          </cell>
          <cell r="B7">
            <v>1198797.1544322704</v>
          </cell>
          <cell r="C7">
            <v>1156159.0675707262</v>
          </cell>
          <cell r="D7">
            <v>2476.4892245824485</v>
          </cell>
        </row>
        <row r="8">
          <cell r="A8" t="str">
            <v>E 7</v>
          </cell>
          <cell r="B8">
            <v>1198870.1339611248</v>
          </cell>
          <cell r="C8">
            <v>1156211.0742659138</v>
          </cell>
          <cell r="D8">
            <v>2440.1465126943672</v>
          </cell>
        </row>
        <row r="9">
          <cell r="A9" t="str">
            <v>E 8</v>
          </cell>
          <cell r="B9">
            <v>1198912.005967923</v>
          </cell>
          <cell r="C9">
            <v>1156281.1683285895</v>
          </cell>
          <cell r="D9">
            <v>2396.6195408709491</v>
          </cell>
        </row>
        <row r="10">
          <cell r="A10" t="str">
            <v>E 9</v>
          </cell>
          <cell r="B10">
            <v>1198929.4387574408</v>
          </cell>
          <cell r="C10">
            <v>1156292.470221336</v>
          </cell>
          <cell r="D10">
            <v>2405.4598504983906</v>
          </cell>
        </row>
        <row r="11">
          <cell r="A11" t="str">
            <v>E 10</v>
          </cell>
          <cell r="B11">
            <v>1198959.5201276727</v>
          </cell>
          <cell r="C11">
            <v>1156292.0501788759</v>
          </cell>
          <cell r="D11">
            <v>2407.3290903378183</v>
          </cell>
        </row>
        <row r="12">
          <cell r="A12" t="str">
            <v>E 11</v>
          </cell>
          <cell r="B12">
            <v>1198969.6578653136</v>
          </cell>
          <cell r="C12">
            <v>1156296.5703879667</v>
          </cell>
          <cell r="D12">
            <v>2408.6289055529542</v>
          </cell>
        </row>
        <row r="13">
          <cell r="A13" t="str">
            <v>E 12</v>
          </cell>
          <cell r="B13">
            <v>1198997.1656322635</v>
          </cell>
          <cell r="C13">
            <v>1156318.0714770283</v>
          </cell>
          <cell r="D13">
            <v>2410.3657641319828</v>
          </cell>
        </row>
        <row r="14">
          <cell r="A14" t="str">
            <v>E 13</v>
          </cell>
          <cell r="B14">
            <v>1199014.6888316069</v>
          </cell>
          <cell r="C14">
            <v>1156366.7144359644</v>
          </cell>
          <cell r="D14">
            <v>2418.656790779115</v>
          </cell>
        </row>
        <row r="15">
          <cell r="A15" t="str">
            <v>E 14</v>
          </cell>
          <cell r="B15">
            <v>1199045.5391627883</v>
          </cell>
          <cell r="C15">
            <v>1156394.2185225531</v>
          </cell>
          <cell r="D15">
            <v>2413.3544141438406</v>
          </cell>
        </row>
        <row r="16">
          <cell r="A16" t="str">
            <v>E 15</v>
          </cell>
          <cell r="B16">
            <v>1199072.6851913074</v>
          </cell>
          <cell r="C16">
            <v>1156403.7376346891</v>
          </cell>
          <cell r="D16">
            <v>2412.374426449378</v>
          </cell>
        </row>
        <row r="17">
          <cell r="A17" t="str">
            <v>E 16</v>
          </cell>
          <cell r="B17">
            <v>1199109.1054662245</v>
          </cell>
          <cell r="C17">
            <v>1156404.662002966</v>
          </cell>
          <cell r="D17">
            <v>2410.2977053058694</v>
          </cell>
        </row>
        <row r="18">
          <cell r="A18" t="str">
            <v>E 17</v>
          </cell>
          <cell r="B18">
            <v>1199146.7301672616</v>
          </cell>
          <cell r="C18">
            <v>1156419.2380378852</v>
          </cell>
          <cell r="D18">
            <v>2414.0748706577365</v>
          </cell>
        </row>
        <row r="19">
          <cell r="A19" t="str">
            <v>E 18</v>
          </cell>
          <cell r="B19">
            <v>1199155.218049777</v>
          </cell>
          <cell r="C19">
            <v>1156421.6727897346</v>
          </cell>
          <cell r="D19">
            <v>2412.5079255404767</v>
          </cell>
        </row>
        <row r="20">
          <cell r="A20" t="str">
            <v>E 19</v>
          </cell>
          <cell r="B20">
            <v>1199169.9025881013</v>
          </cell>
          <cell r="C20">
            <v>1156446.3989092207</v>
          </cell>
          <cell r="D20">
            <v>2405.9085691368978</v>
          </cell>
        </row>
        <row r="21">
          <cell r="A21" t="str">
            <v>E 20</v>
          </cell>
          <cell r="B21">
            <v>1199298.650311891</v>
          </cell>
          <cell r="C21">
            <v>1156463.8730267235</v>
          </cell>
          <cell r="D21">
            <v>2408.9650377332209</v>
          </cell>
        </row>
        <row r="22">
          <cell r="A22" t="str">
            <v>E 21</v>
          </cell>
          <cell r="B22">
            <v>1199373.198706822</v>
          </cell>
          <cell r="C22">
            <v>1156498.8760566739</v>
          </cell>
          <cell r="D22">
            <v>2412.3997980423665</v>
          </cell>
        </row>
        <row r="23">
          <cell r="A23" t="str">
            <v>E 22</v>
          </cell>
          <cell r="B23">
            <v>1199441.4786268498</v>
          </cell>
          <cell r="C23">
            <v>1156545.3187344507</v>
          </cell>
          <cell r="D23">
            <v>2436.802798203616</v>
          </cell>
        </row>
        <row r="24">
          <cell r="A24" t="str">
            <v>E 23</v>
          </cell>
          <cell r="B24">
            <v>1199521.2996775832</v>
          </cell>
          <cell r="C24">
            <v>1156548.5618900547</v>
          </cell>
          <cell r="D24">
            <v>2464.4118288048576</v>
          </cell>
        </row>
        <row r="25">
          <cell r="A25" t="str">
            <v>E 24</v>
          </cell>
          <cell r="B25">
            <v>1199572.2389211939</v>
          </cell>
          <cell r="C25">
            <v>1156571.0494265996</v>
          </cell>
          <cell r="D25">
            <v>2473.0790380116791</v>
          </cell>
        </row>
        <row r="26">
          <cell r="A26" t="str">
            <v>E 25</v>
          </cell>
          <cell r="B26">
            <v>1199603.4357596841</v>
          </cell>
          <cell r="C26">
            <v>1156603.7219986247</v>
          </cell>
          <cell r="D26">
            <v>2477.979364855566</v>
          </cell>
        </row>
        <row r="27">
          <cell r="A27" t="str">
            <v>E 26</v>
          </cell>
          <cell r="B27">
            <v>1199701.4847613908</v>
          </cell>
          <cell r="C27">
            <v>1156655.3262834204</v>
          </cell>
          <cell r="D27">
            <v>2489.5731431741115</v>
          </cell>
        </row>
        <row r="28">
          <cell r="A28" t="str">
            <v>E 27</v>
          </cell>
          <cell r="B28">
            <v>1199788.6923681123</v>
          </cell>
          <cell r="C28">
            <v>1156699.5267066755</v>
          </cell>
          <cell r="D28">
            <v>2498.0566500024424</v>
          </cell>
        </row>
        <row r="29">
          <cell r="A29" t="str">
            <v>E 28</v>
          </cell>
          <cell r="B29">
            <v>1199956.8116079145</v>
          </cell>
          <cell r="C29">
            <v>1156733.4509385289</v>
          </cell>
          <cell r="D29">
            <v>2526.1746814342487</v>
          </cell>
        </row>
        <row r="30">
          <cell r="A30" t="str">
            <v>E29</v>
          </cell>
          <cell r="B30">
            <v>1199980.2646430244</v>
          </cell>
          <cell r="C30">
            <v>1156722.4720818489</v>
          </cell>
          <cell r="D30">
            <v>2526.5137019595463</v>
          </cell>
        </row>
        <row r="31">
          <cell r="A31" t="str">
            <v>E 30</v>
          </cell>
          <cell r="B31">
            <v>1200044.6801509394</v>
          </cell>
          <cell r="C31">
            <v>1156678.4964718393</v>
          </cell>
          <cell r="D31">
            <v>2527.1414319375754</v>
          </cell>
        </row>
        <row r="32">
          <cell r="A32" t="str">
            <v>E 31</v>
          </cell>
          <cell r="B32">
            <v>1200136.8110802278</v>
          </cell>
          <cell r="C32">
            <v>1156607.2182229683</v>
          </cell>
          <cell r="D32">
            <v>2528.4743495898706</v>
          </cell>
        </row>
        <row r="33">
          <cell r="A33" t="str">
            <v>E 32</v>
          </cell>
          <cell r="B33">
            <v>1200162.5207158499</v>
          </cell>
          <cell r="C33">
            <v>1156596.6185593507</v>
          </cell>
          <cell r="D33">
            <v>2529.543450072958</v>
          </cell>
        </row>
        <row r="34">
          <cell r="A34" t="str">
            <v>E 33</v>
          </cell>
          <cell r="B34">
            <v>1200175.6344881034</v>
          </cell>
          <cell r="C34">
            <v>1156604.8501298656</v>
          </cell>
          <cell r="D34">
            <v>2529.0333000633195</v>
          </cell>
        </row>
        <row r="35">
          <cell r="A35" t="str">
            <v>E 34</v>
          </cell>
          <cell r="B35">
            <v>1200185.7576149923</v>
          </cell>
          <cell r="C35">
            <v>1156626.4035404285</v>
          </cell>
          <cell r="D35">
            <v>2527.5858055742556</v>
          </cell>
        </row>
        <row r="36">
          <cell r="A36" t="str">
            <v>E 35</v>
          </cell>
          <cell r="B36">
            <v>1200196.636358859</v>
          </cell>
          <cell r="C36">
            <v>1156658.1777511265</v>
          </cell>
          <cell r="D36">
            <v>2522.9993702856968</v>
          </cell>
        </row>
        <row r="37">
          <cell r="A37" t="str">
            <v>E 36</v>
          </cell>
          <cell r="B37">
            <v>1200214.8943246687</v>
          </cell>
          <cell r="C37">
            <v>1156670.5470704213</v>
          </cell>
          <cell r="D37">
            <v>2524.4619796295628</v>
          </cell>
        </row>
        <row r="38">
          <cell r="A38" t="str">
            <v>E 37</v>
          </cell>
          <cell r="B38">
            <v>1200227.4525368223</v>
          </cell>
          <cell r="C38">
            <v>1156676.5126103323</v>
          </cell>
          <cell r="D38">
            <v>2526.515243746564</v>
          </cell>
        </row>
        <row r="39">
          <cell r="A39" t="str">
            <v>E 38</v>
          </cell>
          <cell r="B39">
            <v>1200245.0926652306</v>
          </cell>
          <cell r="C39">
            <v>1156686.3057915287</v>
          </cell>
          <cell r="D39">
            <v>2525.8224102553554</v>
          </cell>
        </row>
        <row r="40">
          <cell r="A40" t="str">
            <v>E 39</v>
          </cell>
          <cell r="B40">
            <v>1200263.0483829228</v>
          </cell>
          <cell r="C40">
            <v>1156709.0382745424</v>
          </cell>
          <cell r="D40">
            <v>2524.8665308469367</v>
          </cell>
        </row>
        <row r="41">
          <cell r="A41" t="str">
            <v>E 41</v>
          </cell>
          <cell r="B41">
            <v>1200410.2710751474</v>
          </cell>
          <cell r="C41">
            <v>1156789.9855081504</v>
          </cell>
          <cell r="D41">
            <v>2520.745140985654</v>
          </cell>
        </row>
        <row r="42">
          <cell r="A42" t="str">
            <v>E 42</v>
          </cell>
          <cell r="B42">
            <v>1200427.8152201665</v>
          </cell>
          <cell r="C42">
            <v>1156804.1999423217</v>
          </cell>
          <cell r="D42">
            <v>2522.3970014328224</v>
          </cell>
        </row>
        <row r="43">
          <cell r="A43" t="str">
            <v>E 43</v>
          </cell>
          <cell r="B43">
            <v>1200443.419138185</v>
          </cell>
          <cell r="C43">
            <v>1156826.4880962861</v>
          </cell>
          <cell r="D43">
            <v>2523.4740919172491</v>
          </cell>
        </row>
        <row r="44">
          <cell r="A44" t="str">
            <v>E 44</v>
          </cell>
          <cell r="B44">
            <v>1200460.2974662515</v>
          </cell>
          <cell r="C44">
            <v>1156842.8395745573</v>
          </cell>
          <cell r="D44">
            <v>2523.4495967104467</v>
          </cell>
        </row>
        <row r="45">
          <cell r="A45" t="str">
            <v>E 45</v>
          </cell>
          <cell r="B45">
            <v>1200468.2695589254</v>
          </cell>
          <cell r="C45">
            <v>1156856.8799684118</v>
          </cell>
          <cell r="D45">
            <v>2521.032104719337</v>
          </cell>
        </row>
        <row r="46">
          <cell r="A46" t="str">
            <v>E 46</v>
          </cell>
          <cell r="B46">
            <v>1200476.6167207242</v>
          </cell>
          <cell r="C46">
            <v>1156874.3627035725</v>
          </cell>
          <cell r="D46">
            <v>2525.1188178440757</v>
          </cell>
        </row>
        <row r="47">
          <cell r="A47" t="str">
            <v>E 47</v>
          </cell>
          <cell r="B47">
            <v>1200485.5136852486</v>
          </cell>
          <cell r="C47">
            <v>1156888.2938358786</v>
          </cell>
          <cell r="D47">
            <v>2522.2913882734438</v>
          </cell>
        </row>
        <row r="48">
          <cell r="A48" t="str">
            <v>E 48</v>
          </cell>
          <cell r="B48">
            <v>1200495.2845766561</v>
          </cell>
          <cell r="C48">
            <v>1156919.8395358517</v>
          </cell>
          <cell r="D48">
            <v>2530.6070980262871</v>
          </cell>
        </row>
        <row r="49">
          <cell r="A49" t="str">
            <v>E 49</v>
          </cell>
          <cell r="B49">
            <v>1200494.4885837378</v>
          </cell>
          <cell r="C49">
            <v>1156929.4927303381</v>
          </cell>
          <cell r="D49">
            <v>2530.9761702945561</v>
          </cell>
        </row>
        <row r="50">
          <cell r="A50" t="str">
            <v>E 50</v>
          </cell>
          <cell r="B50">
            <v>1200513.6383498514</v>
          </cell>
          <cell r="C50">
            <v>1156948.3275848073</v>
          </cell>
          <cell r="D50">
            <v>2532.9196575334759</v>
          </cell>
        </row>
        <row r="51">
          <cell r="A51" t="str">
            <v>E 51</v>
          </cell>
          <cell r="B51">
            <v>1200527.8018260011</v>
          </cell>
          <cell r="C51">
            <v>1156951.6575679844</v>
          </cell>
          <cell r="D51">
            <v>2532.8501755128191</v>
          </cell>
        </row>
        <row r="52">
          <cell r="A52" t="str">
            <v>E 52</v>
          </cell>
          <cell r="B52">
            <v>1200555.8606089833</v>
          </cell>
          <cell r="C52">
            <v>1156965.6293315708</v>
          </cell>
          <cell r="D52">
            <v>2539.633655583702</v>
          </cell>
        </row>
        <row r="53">
          <cell r="A53" t="str">
            <v>E 53</v>
          </cell>
          <cell r="B53">
            <v>1200588.968307907</v>
          </cell>
          <cell r="C53">
            <v>1156968.3383526683</v>
          </cell>
          <cell r="D53">
            <v>2536.052654585189</v>
          </cell>
        </row>
        <row r="54">
          <cell r="A54" t="str">
            <v>E 54</v>
          </cell>
          <cell r="B54">
            <v>1200636.4165721599</v>
          </cell>
          <cell r="C54">
            <v>1156935.6796077611</v>
          </cell>
          <cell r="D54">
            <v>2524.0563747214169</v>
          </cell>
        </row>
        <row r="55">
          <cell r="A55" t="str">
            <v>E 56</v>
          </cell>
          <cell r="B55">
            <v>1200693.9773621943</v>
          </cell>
          <cell r="C55">
            <v>1156907.2694783767</v>
          </cell>
          <cell r="D55">
            <v>2519.9643090939949</v>
          </cell>
        </row>
        <row r="56">
          <cell r="A56" t="str">
            <v>E 57</v>
          </cell>
          <cell r="B56">
            <v>1200828.4679483431</v>
          </cell>
          <cell r="C56">
            <v>1156873.6610171979</v>
          </cell>
          <cell r="D56">
            <v>2512.7569087757802</v>
          </cell>
        </row>
        <row r="57">
          <cell r="A57" t="str">
            <v>E 58</v>
          </cell>
          <cell r="B57">
            <v>1200910.4893043702</v>
          </cell>
          <cell r="C57">
            <v>1156924.935768188</v>
          </cell>
          <cell r="D57">
            <v>2514.1640308735709</v>
          </cell>
        </row>
        <row r="58">
          <cell r="A58" t="str">
            <v>E 59</v>
          </cell>
          <cell r="B58">
            <v>1201009.0339333627</v>
          </cell>
          <cell r="C58">
            <v>1156969.0765534306</v>
          </cell>
          <cell r="D58">
            <v>2515.6719463501986</v>
          </cell>
        </row>
        <row r="59">
          <cell r="A59" t="str">
            <v>E 60</v>
          </cell>
          <cell r="B59">
            <v>1201158.8053361846</v>
          </cell>
          <cell r="C59">
            <v>1156997.7109470337</v>
          </cell>
          <cell r="D59">
            <v>2514.1149215443006</v>
          </cell>
        </row>
        <row r="60">
          <cell r="A60" t="str">
            <v>E 61</v>
          </cell>
          <cell r="B60">
            <v>1201236.5577927362</v>
          </cell>
          <cell r="C60">
            <v>1156974.4457112809</v>
          </cell>
          <cell r="D60">
            <v>2515.4459357619758</v>
          </cell>
        </row>
        <row r="61">
          <cell r="A61" t="str">
            <v>TANQUE</v>
          </cell>
          <cell r="B61">
            <v>1201223.0777387635</v>
          </cell>
          <cell r="C61">
            <v>1156997.6346046545</v>
          </cell>
          <cell r="D61">
            <v>2515.4459357619758</v>
          </cell>
        </row>
        <row r="62">
          <cell r="A62" t="str">
            <v>E 63</v>
          </cell>
          <cell r="B62">
            <v>1201329.7340078545</v>
          </cell>
          <cell r="C62">
            <v>1157002.9621789558</v>
          </cell>
          <cell r="D62">
            <v>2499.4530312399193</v>
          </cell>
        </row>
        <row r="63">
          <cell r="A63" t="str">
            <v>E 64</v>
          </cell>
          <cell r="B63">
            <v>1201410.1940114372</v>
          </cell>
          <cell r="C63">
            <v>1157056.6110600331</v>
          </cell>
          <cell r="D63">
            <v>2494.1111248591005</v>
          </cell>
        </row>
        <row r="64">
          <cell r="A64" t="str">
            <v>E 65</v>
          </cell>
          <cell r="B64">
            <v>1201456.7728091641</v>
          </cell>
          <cell r="C64">
            <v>1157077.2427571008</v>
          </cell>
          <cell r="D64">
            <v>2495.8069813297693</v>
          </cell>
        </row>
        <row r="65">
          <cell r="A65" t="str">
            <v>E 66</v>
          </cell>
          <cell r="B65">
            <v>1201524.1942204738</v>
          </cell>
          <cell r="C65">
            <v>1157073.8030849809</v>
          </cell>
          <cell r="D65">
            <v>2485.6643794112151</v>
          </cell>
        </row>
        <row r="66">
          <cell r="A66" t="str">
            <v>E 67</v>
          </cell>
          <cell r="B66">
            <v>1201624.6767403781</v>
          </cell>
          <cell r="C66">
            <v>1157090.9889045537</v>
          </cell>
          <cell r="D66">
            <v>2471.0331145625109</v>
          </cell>
        </row>
        <row r="67">
          <cell r="A67" t="str">
            <v>E 68</v>
          </cell>
          <cell r="B67">
            <v>1201740.8944677503</v>
          </cell>
          <cell r="C67">
            <v>1157104.4260477917</v>
          </cell>
          <cell r="D67">
            <v>2455.5748598036562</v>
          </cell>
        </row>
        <row r="68">
          <cell r="A68" t="str">
            <v>E 69</v>
          </cell>
          <cell r="B68">
            <v>1201767.9082942279</v>
          </cell>
          <cell r="C68">
            <v>1157084.5400441966</v>
          </cell>
          <cell r="D68">
            <v>2449.2413625378786</v>
          </cell>
        </row>
        <row r="69">
          <cell r="A69" t="str">
            <v>E 70</v>
          </cell>
          <cell r="B69">
            <v>1201801.3983906147</v>
          </cell>
          <cell r="C69">
            <v>1157064.4701631886</v>
          </cell>
          <cell r="D69">
            <v>2450.7290662171895</v>
          </cell>
        </row>
        <row r="70">
          <cell r="A70" t="str">
            <v>E 71</v>
          </cell>
          <cell r="B70">
            <v>1201844.8558655567</v>
          </cell>
          <cell r="C70">
            <v>1157068.5653501705</v>
          </cell>
          <cell r="D70">
            <v>2448.6374382848117</v>
          </cell>
        </row>
        <row r="71">
          <cell r="A71" t="str">
            <v>E 72</v>
          </cell>
          <cell r="B71">
            <v>1201883.660074306</v>
          </cell>
          <cell r="C71">
            <v>1157059.8402101472</v>
          </cell>
          <cell r="D71">
            <v>2444.4945160042294</v>
          </cell>
        </row>
        <row r="72">
          <cell r="A72" t="str">
            <v>E 73</v>
          </cell>
          <cell r="B72">
            <v>1202017.8484438281</v>
          </cell>
          <cell r="C72">
            <v>1157027.9613910771</v>
          </cell>
          <cell r="D72">
            <v>2441.2365798892761</v>
          </cell>
        </row>
        <row r="73">
          <cell r="A73" t="str">
            <v>E 74</v>
          </cell>
          <cell r="B73">
            <v>1202118.2784571757</v>
          </cell>
          <cell r="C73">
            <v>1157017.5288250018</v>
          </cell>
          <cell r="D73">
            <v>2426.7781364565503</v>
          </cell>
        </row>
        <row r="74">
          <cell r="A74" t="str">
            <v>E 75</v>
          </cell>
          <cell r="B74">
            <v>1202258.4071790825</v>
          </cell>
          <cell r="C74">
            <v>1156925.9378520846</v>
          </cell>
          <cell r="D74">
            <v>2410.3681708084036</v>
          </cell>
        </row>
        <row r="75">
          <cell r="A75" t="str">
            <v>E 76</v>
          </cell>
          <cell r="B75">
            <v>1202323.5447882202</v>
          </cell>
          <cell r="C75">
            <v>1156842.8871709555</v>
          </cell>
          <cell r="D75">
            <v>2394.0941138854596</v>
          </cell>
        </row>
        <row r="76">
          <cell r="A76" t="str">
            <v>E 77</v>
          </cell>
          <cell r="B76">
            <v>1202412.7836709954</v>
          </cell>
          <cell r="C76">
            <v>1156756.1692606518</v>
          </cell>
          <cell r="D76">
            <v>2391.2061802686144</v>
          </cell>
        </row>
        <row r="77">
          <cell r="A77" t="str">
            <v>E 78</v>
          </cell>
          <cell r="B77">
            <v>1202439.1360077332</v>
          </cell>
          <cell r="C77">
            <v>1156723.8421072371</v>
          </cell>
          <cell r="D77">
            <v>2385.4015255408476</v>
          </cell>
        </row>
        <row r="78">
          <cell r="A78" t="str">
            <v>E 79</v>
          </cell>
          <cell r="B78">
            <v>1202561.419794491</v>
          </cell>
          <cell r="C78">
            <v>1156615.9553988799</v>
          </cell>
          <cell r="D78">
            <v>2348.5846277771839</v>
          </cell>
        </row>
        <row r="79">
          <cell r="A79" t="str">
            <v>E80A</v>
          </cell>
          <cell r="B79">
            <v>1202619.8500000001</v>
          </cell>
          <cell r="C79">
            <v>1156534.6229999999</v>
          </cell>
          <cell r="D79">
            <v>2317.4856465617436</v>
          </cell>
        </row>
        <row r="80">
          <cell r="A80" t="str">
            <v>E127</v>
          </cell>
          <cell r="B80">
            <v>1202652.0113594693</v>
          </cell>
          <cell r="C80">
            <v>1156436.2368778361</v>
          </cell>
          <cell r="D80">
            <v>2304.5038364206489</v>
          </cell>
        </row>
        <row r="81">
          <cell r="A81" t="str">
            <v>E128</v>
          </cell>
          <cell r="B81">
            <v>1202651.7579246738</v>
          </cell>
          <cell r="C81">
            <v>1156405.6395445704</v>
          </cell>
          <cell r="D81">
            <v>2299.948682216856</v>
          </cell>
        </row>
        <row r="82">
          <cell r="A82" t="str">
            <v>E 81</v>
          </cell>
          <cell r="B82">
            <v>1202660.3728691745</v>
          </cell>
          <cell r="C82">
            <v>1156382.2248110771</v>
          </cell>
          <cell r="D82">
            <v>2298.3571462635655</v>
          </cell>
        </row>
        <row r="83">
          <cell r="A83" t="str">
            <v>E129</v>
          </cell>
          <cell r="B83">
            <v>1202682.5453559035</v>
          </cell>
          <cell r="C83">
            <v>1156346.1133751874</v>
          </cell>
          <cell r="D83">
            <v>2289.5045121793346</v>
          </cell>
        </row>
        <row r="84">
          <cell r="A84" t="str">
            <v>E130</v>
          </cell>
          <cell r="B84">
            <v>1202692.9902001237</v>
          </cell>
          <cell r="C84">
            <v>1156290.5403181058</v>
          </cell>
          <cell r="D84">
            <v>2274.0640717290662</v>
          </cell>
        </row>
        <row r="85">
          <cell r="A85" t="str">
            <v>E132</v>
          </cell>
          <cell r="B85">
            <v>1202714.5075197327</v>
          </cell>
          <cell r="C85">
            <v>1156215.6154882633</v>
          </cell>
          <cell r="D85">
            <v>2261.493430221587</v>
          </cell>
        </row>
        <row r="86">
          <cell r="A86" t="str">
            <v>E133</v>
          </cell>
          <cell r="B86">
            <v>1202762.5919691478</v>
          </cell>
          <cell r="C86">
            <v>1156146.0104082164</v>
          </cell>
          <cell r="D86">
            <v>2250.9637334111858</v>
          </cell>
        </row>
        <row r="87">
          <cell r="A87" t="str">
            <v>E134</v>
          </cell>
          <cell r="B87">
            <v>1202746.6763642642</v>
          </cell>
          <cell r="C87">
            <v>1156115.554587173</v>
          </cell>
          <cell r="D87">
            <v>2246.7461162573441</v>
          </cell>
        </row>
        <row r="88">
          <cell r="A88" t="str">
            <v>E135</v>
          </cell>
          <cell r="B88">
            <v>1202717.3957928275</v>
          </cell>
          <cell r="C88">
            <v>1156100.2693209024</v>
          </cell>
          <cell r="D88">
            <v>2245.3879312571803</v>
          </cell>
        </row>
        <row r="89">
          <cell r="A89" t="str">
            <v>E136</v>
          </cell>
          <cell r="B89">
            <v>1202659.2287504165</v>
          </cell>
          <cell r="C89">
            <v>1156054.4602618862</v>
          </cell>
          <cell r="D89">
            <v>2233.4576224904363</v>
          </cell>
        </row>
        <row r="90">
          <cell r="A90" t="str">
            <v>E137</v>
          </cell>
          <cell r="B90">
            <v>1202636.0846501845</v>
          </cell>
          <cell r="C90">
            <v>1156034.8870973312</v>
          </cell>
          <cell r="D90">
            <v>2233.0910943831077</v>
          </cell>
        </row>
        <row r="91">
          <cell r="A91" t="str">
            <v>E138</v>
          </cell>
          <cell r="B91">
            <v>1202588.0716337475</v>
          </cell>
          <cell r="C91">
            <v>1156019.8439053283</v>
          </cell>
          <cell r="D91">
            <v>2228.8689421967406</v>
          </cell>
        </row>
        <row r="92">
          <cell r="A92" t="str">
            <v>E139</v>
          </cell>
          <cell r="B92">
            <v>1202521.840837135</v>
          </cell>
          <cell r="C92">
            <v>1156025.6832849195</v>
          </cell>
          <cell r="D92">
            <v>2216.3543644555903</v>
          </cell>
        </row>
        <row r="93">
          <cell r="A93" t="str">
            <v>E140</v>
          </cell>
          <cell r="B93">
            <v>1202496.0903670695</v>
          </cell>
          <cell r="C93">
            <v>1156055.3485713762</v>
          </cell>
          <cell r="D93">
            <v>2210.7524898742217</v>
          </cell>
        </row>
        <row r="95">
          <cell r="A95">
            <v>86</v>
          </cell>
          <cell r="B95">
            <v>1201455.0879299478</v>
          </cell>
          <cell r="C95">
            <v>1157036.6709356536</v>
          </cell>
          <cell r="D95">
            <v>2496.7982274880205</v>
          </cell>
        </row>
        <row r="96">
          <cell r="A96">
            <v>87</v>
          </cell>
          <cell r="B96">
            <v>1201523.1753915499</v>
          </cell>
          <cell r="C96">
            <v>1157064.8609382799</v>
          </cell>
          <cell r="D96">
            <v>2485.6643794112151</v>
          </cell>
        </row>
        <row r="97">
          <cell r="A97">
            <v>88</v>
          </cell>
          <cell r="B97">
            <v>1201537.936856657</v>
          </cell>
          <cell r="C97">
            <v>1157066.1330742217</v>
          </cell>
          <cell r="D97">
            <v>2483.6174969903886</v>
          </cell>
        </row>
        <row r="98">
          <cell r="A98">
            <v>203</v>
          </cell>
          <cell r="B98">
            <v>1201685.6526446501</v>
          </cell>
          <cell r="C98">
            <v>1157211.9267090939</v>
          </cell>
          <cell r="D98">
            <v>2285.0005209954352</v>
          </cell>
        </row>
        <row r="99">
          <cell r="A99">
            <v>210</v>
          </cell>
          <cell r="B99">
            <v>1201731.9890232733</v>
          </cell>
          <cell r="C99">
            <v>1156919.782756869</v>
          </cell>
          <cell r="D99">
            <v>2299.6747515096022</v>
          </cell>
        </row>
        <row r="100">
          <cell r="A100">
            <v>209</v>
          </cell>
          <cell r="B100">
            <v>1201732.1412336736</v>
          </cell>
          <cell r="C100">
            <v>1156891.6409350443</v>
          </cell>
          <cell r="D100">
            <v>2299.5581673037705</v>
          </cell>
        </row>
        <row r="101">
          <cell r="A101">
            <v>211</v>
          </cell>
          <cell r="B101">
            <v>1201696.8220173253</v>
          </cell>
          <cell r="C101">
            <v>1156883.2854818371</v>
          </cell>
          <cell r="D101">
            <v>2300.9440968076619</v>
          </cell>
        </row>
        <row r="102">
          <cell r="A102">
            <v>212</v>
          </cell>
          <cell r="B102">
            <v>1201644.879379109</v>
          </cell>
          <cell r="C102">
            <v>1156797.1207006231</v>
          </cell>
          <cell r="D102">
            <v>2324.635327445556</v>
          </cell>
        </row>
        <row r="103">
          <cell r="A103">
            <v>208</v>
          </cell>
          <cell r="B103">
            <v>1201768.6759431229</v>
          </cell>
          <cell r="C103">
            <v>1156905.4145019932</v>
          </cell>
          <cell r="D103">
            <v>2293.8486182029364</v>
          </cell>
        </row>
        <row r="104">
          <cell r="A104">
            <v>207</v>
          </cell>
          <cell r="B104">
            <v>1201775.5443879138</v>
          </cell>
          <cell r="C104">
            <v>1156872.0317861168</v>
          </cell>
          <cell r="D104">
            <v>2286.3429947724708</v>
          </cell>
        </row>
        <row r="105">
          <cell r="A105">
            <v>206</v>
          </cell>
          <cell r="B105">
            <v>1201813.3719176103</v>
          </cell>
          <cell r="C105">
            <v>1156899.1934615038</v>
          </cell>
          <cell r="D105">
            <v>2278.5404555024388</v>
          </cell>
        </row>
        <row r="106">
          <cell r="A106">
            <v>204</v>
          </cell>
          <cell r="B106">
            <v>1201941.9871835229</v>
          </cell>
          <cell r="C106">
            <v>1156865.0948092754</v>
          </cell>
          <cell r="D106">
            <v>2276.1961727152543</v>
          </cell>
        </row>
        <row r="107">
          <cell r="A107">
            <v>213</v>
          </cell>
          <cell r="B107">
            <v>1201869.8376666289</v>
          </cell>
          <cell r="C107">
            <v>1157106.049477889</v>
          </cell>
          <cell r="D107">
            <v>2275.5070727189368</v>
          </cell>
        </row>
        <row r="108">
          <cell r="A108">
            <v>98</v>
          </cell>
          <cell r="B108">
            <v>1201880.301002478</v>
          </cell>
          <cell r="C108">
            <v>1157164.7829104403</v>
          </cell>
          <cell r="D108">
            <v>2443.8836542119552</v>
          </cell>
        </row>
        <row r="109">
          <cell r="A109">
            <v>97</v>
          </cell>
          <cell r="B109">
            <v>1201926.219174315</v>
          </cell>
          <cell r="C109">
            <v>1157138.7160612997</v>
          </cell>
          <cell r="D109">
            <v>2438.6866082614633</v>
          </cell>
        </row>
        <row r="110">
          <cell r="A110">
            <v>102</v>
          </cell>
          <cell r="B110">
            <v>1202012.7157914918</v>
          </cell>
          <cell r="C110">
            <v>1157043.1106470148</v>
          </cell>
          <cell r="D110">
            <v>2441.5158183922726</v>
          </cell>
        </row>
        <row r="111">
          <cell r="A111">
            <v>111</v>
          </cell>
          <cell r="B111">
            <v>1202122.6511351035</v>
          </cell>
          <cell r="C111">
            <v>1157003.589803281</v>
          </cell>
          <cell r="D111">
            <v>2422.0601476578627</v>
          </cell>
        </row>
        <row r="112">
          <cell r="A112">
            <v>110</v>
          </cell>
          <cell r="B112">
            <v>1202099.8613786928</v>
          </cell>
          <cell r="C112">
            <v>1156952.8751686553</v>
          </cell>
          <cell r="D112">
            <v>2412.8423350354415</v>
          </cell>
        </row>
        <row r="113">
          <cell r="A113">
            <v>198</v>
          </cell>
          <cell r="B113">
            <v>1202127.5307931774</v>
          </cell>
          <cell r="C113">
            <v>1156989.4638352133</v>
          </cell>
          <cell r="D113">
            <v>2446.9349488347002</v>
          </cell>
        </row>
        <row r="114">
          <cell r="A114">
            <v>103</v>
          </cell>
          <cell r="B114">
            <v>1202046.1714988863</v>
          </cell>
          <cell r="C114">
            <v>1156927.3113119854</v>
          </cell>
          <cell r="D114">
            <v>2416.7726468244286</v>
          </cell>
        </row>
        <row r="115">
          <cell r="A115" t="str">
            <v>E 85</v>
          </cell>
          <cell r="B115">
            <v>1202129.6661161201</v>
          </cell>
          <cell r="C115">
            <v>1156773.5679469011</v>
          </cell>
          <cell r="D115">
            <v>2290.6997682413576</v>
          </cell>
        </row>
        <row r="116">
          <cell r="A116">
            <v>196</v>
          </cell>
          <cell r="B116">
            <v>1202131.5636169766</v>
          </cell>
          <cell r="C116">
            <v>1156756.7835835852</v>
          </cell>
          <cell r="D116">
            <v>2288.7802270003872</v>
          </cell>
        </row>
        <row r="117">
          <cell r="A117">
            <v>175</v>
          </cell>
          <cell r="B117">
            <v>1202163.2689256617</v>
          </cell>
          <cell r="C117">
            <v>1156656.2602897964</v>
          </cell>
          <cell r="D117">
            <v>2314.315745111292</v>
          </cell>
        </row>
        <row r="118">
          <cell r="A118">
            <v>174</v>
          </cell>
          <cell r="B118">
            <v>1202203.7581261904</v>
          </cell>
          <cell r="C118">
            <v>1156587.1730688394</v>
          </cell>
          <cell r="D118">
            <v>2275.5147868012282</v>
          </cell>
        </row>
        <row r="119">
          <cell r="A119">
            <v>195</v>
          </cell>
          <cell r="B119">
            <v>1202078.1260710056</v>
          </cell>
          <cell r="C119">
            <v>1156782.8724234786</v>
          </cell>
          <cell r="D119">
            <v>2294.3467485281685</v>
          </cell>
        </row>
        <row r="120">
          <cell r="A120">
            <v>214</v>
          </cell>
          <cell r="B120">
            <v>1201981.0391769647</v>
          </cell>
          <cell r="C120">
            <v>1156594.8631563371</v>
          </cell>
          <cell r="D120">
            <v>2278.8350044491981</v>
          </cell>
        </row>
        <row r="121">
          <cell r="A121">
            <v>215</v>
          </cell>
          <cell r="B121">
            <v>1201969.1453609725</v>
          </cell>
          <cell r="C121">
            <v>1156604.9545125209</v>
          </cell>
          <cell r="D121">
            <v>2280.1049832927347</v>
          </cell>
        </row>
        <row r="122">
          <cell r="A122">
            <v>217</v>
          </cell>
          <cell r="B122">
            <v>1202059.2205305959</v>
          </cell>
          <cell r="C122">
            <v>1156466.063076251</v>
          </cell>
          <cell r="D122">
            <v>2226.3891398435376</v>
          </cell>
        </row>
        <row r="123">
          <cell r="A123">
            <v>216</v>
          </cell>
          <cell r="B123">
            <v>1202097.552268977</v>
          </cell>
          <cell r="C123">
            <v>1156485.485916021</v>
          </cell>
          <cell r="D123">
            <v>2236.596480133549</v>
          </cell>
        </row>
        <row r="124">
          <cell r="A124">
            <v>173</v>
          </cell>
          <cell r="B124">
            <v>1202131.554245628</v>
          </cell>
          <cell r="C124">
            <v>1156489.0712794461</v>
          </cell>
          <cell r="D124">
            <v>2236.1450457111705</v>
          </cell>
        </row>
        <row r="125">
          <cell r="A125">
            <v>172</v>
          </cell>
          <cell r="B125">
            <v>1202135.2984421197</v>
          </cell>
          <cell r="C125">
            <v>1156460.7146553106</v>
          </cell>
          <cell r="D125">
            <v>2223.1573230202498</v>
          </cell>
        </row>
        <row r="126">
          <cell r="A126">
            <v>194</v>
          </cell>
          <cell r="B126">
            <v>1202241.2377753661</v>
          </cell>
          <cell r="C126">
            <v>1156794.5307767421</v>
          </cell>
          <cell r="D126">
            <v>2264.3476434376962</v>
          </cell>
        </row>
        <row r="127">
          <cell r="A127">
            <v>119</v>
          </cell>
          <cell r="B127">
            <v>1202388.0165418454</v>
          </cell>
          <cell r="C127">
            <v>1156759.0276145977</v>
          </cell>
          <cell r="D127">
            <v>2389.8977813625406</v>
          </cell>
        </row>
        <row r="128">
          <cell r="A128">
            <v>188</v>
          </cell>
          <cell r="B128">
            <v>1202594.9376269158</v>
          </cell>
          <cell r="C128">
            <v>1156868.8355860095</v>
          </cell>
          <cell r="D128">
            <v>2191.296842593953</v>
          </cell>
        </row>
        <row r="129">
          <cell r="A129">
            <v>192</v>
          </cell>
          <cell r="B129">
            <v>1202439.3365694527</v>
          </cell>
          <cell r="C129">
            <v>1156698.4049070573</v>
          </cell>
          <cell r="D129">
            <v>2245.6351523255098</v>
          </cell>
        </row>
        <row r="130">
          <cell r="A130">
            <v>121</v>
          </cell>
          <cell r="B130">
            <v>1202461.1643546901</v>
          </cell>
          <cell r="C130">
            <v>1156723.726766028</v>
          </cell>
          <cell r="D130">
            <v>2376.7827218537127</v>
          </cell>
        </row>
        <row r="131">
          <cell r="A131">
            <v>123</v>
          </cell>
          <cell r="B131">
            <v>1202584.6303333684</v>
          </cell>
          <cell r="C131">
            <v>1156567.0741175357</v>
          </cell>
          <cell r="D131">
            <v>2341.5960743041096</v>
          </cell>
        </row>
        <row r="132">
          <cell r="A132">
            <v>124</v>
          </cell>
          <cell r="B132">
            <v>1202609.95239242</v>
          </cell>
          <cell r="C132">
            <v>1156584.7780849321</v>
          </cell>
          <cell r="D132">
            <v>2344.3031606500217</v>
          </cell>
        </row>
        <row r="133">
          <cell r="A133">
            <v>189</v>
          </cell>
          <cell r="B133">
            <v>1202637.4660466511</v>
          </cell>
          <cell r="C133">
            <v>1156564.8221817221</v>
          </cell>
          <cell r="D133">
            <v>2183.5923612605579</v>
          </cell>
        </row>
        <row r="134">
          <cell r="A134">
            <v>187</v>
          </cell>
          <cell r="B134">
            <v>1202737.3963703469</v>
          </cell>
          <cell r="C134">
            <v>1156668.0987138147</v>
          </cell>
          <cell r="D134">
            <v>2160.2442161428503</v>
          </cell>
        </row>
        <row r="135">
          <cell r="A135">
            <v>153</v>
          </cell>
          <cell r="B135">
            <v>1202440.9525142992</v>
          </cell>
          <cell r="C135">
            <v>1156388.864823434</v>
          </cell>
          <cell r="D135">
            <v>2252.4968616775254</v>
          </cell>
        </row>
        <row r="136">
          <cell r="A136">
            <v>154</v>
          </cell>
          <cell r="B136">
            <v>1202397.9108938405</v>
          </cell>
          <cell r="C136">
            <v>1156473.538144089</v>
          </cell>
          <cell r="D136">
            <v>2289.6240129170733</v>
          </cell>
        </row>
        <row r="137">
          <cell r="A137">
            <v>152</v>
          </cell>
          <cell r="B137">
            <v>1202434.6651877488</v>
          </cell>
          <cell r="C137">
            <v>1156372.7648563781</v>
          </cell>
          <cell r="D137">
            <v>2250.0645805568979</v>
          </cell>
        </row>
        <row r="138">
          <cell r="A138">
            <v>150</v>
          </cell>
          <cell r="B138">
            <v>1202491.3282123257</v>
          </cell>
          <cell r="C138">
            <v>1156283.3111161536</v>
          </cell>
          <cell r="D138">
            <v>2217.8971403759965</v>
          </cell>
        </row>
        <row r="139">
          <cell r="A139">
            <v>151</v>
          </cell>
          <cell r="B139">
            <v>1202426.6569870608</v>
          </cell>
          <cell r="C139">
            <v>1156286.1325945714</v>
          </cell>
          <cell r="D139">
            <v>2214.7849141832812</v>
          </cell>
        </row>
        <row r="140">
          <cell r="A140">
            <v>123</v>
          </cell>
          <cell r="B140">
            <v>1202584.6303333684</v>
          </cell>
          <cell r="C140">
            <v>1156567.0741175357</v>
          </cell>
          <cell r="D140">
            <v>2341.5960743041096</v>
          </cell>
        </row>
        <row r="141">
          <cell r="A141">
            <v>141</v>
          </cell>
          <cell r="B141">
            <v>1202708.0421958403</v>
          </cell>
          <cell r="C141">
            <v>1156351.0704712609</v>
          </cell>
          <cell r="D141">
            <v>2292.5726838128135</v>
          </cell>
        </row>
        <row r="142">
          <cell r="A142">
            <v>142</v>
          </cell>
          <cell r="B142">
            <v>1202710.6934242232</v>
          </cell>
          <cell r="C142">
            <v>1156330.6294050338</v>
          </cell>
          <cell r="D142">
            <v>2286.74870903786</v>
          </cell>
        </row>
        <row r="143">
          <cell r="A143">
            <v>178</v>
          </cell>
          <cell r="B143">
            <v>1202849.6742635116</v>
          </cell>
          <cell r="C143">
            <v>1156460.8551465403</v>
          </cell>
          <cell r="D143">
            <v>2176.1187983219384</v>
          </cell>
        </row>
        <row r="144">
          <cell r="A144">
            <v>184</v>
          </cell>
          <cell r="B144">
            <v>1202978.5262766099</v>
          </cell>
          <cell r="C144">
            <v>1156331.2179200363</v>
          </cell>
          <cell r="D144">
            <v>2146.2031668300906</v>
          </cell>
        </row>
        <row r="145">
          <cell r="A145" t="str">
            <v>E 83</v>
          </cell>
          <cell r="B145">
            <v>1202867.3980875504</v>
          </cell>
          <cell r="C145">
            <v>1156133.5941127921</v>
          </cell>
          <cell r="D145">
            <v>2173.6400180831474</v>
          </cell>
        </row>
        <row r="146">
          <cell r="A146">
            <v>177</v>
          </cell>
          <cell r="B146">
            <v>1202872.7026697353</v>
          </cell>
          <cell r="C146">
            <v>1156119.5682836876</v>
          </cell>
          <cell r="D146">
            <v>2173.2691734057908</v>
          </cell>
        </row>
        <row r="147">
          <cell r="A147">
            <v>191</v>
          </cell>
          <cell r="B147">
            <v>1203034.5219990935</v>
          </cell>
          <cell r="C147">
            <v>1156069.4412537562</v>
          </cell>
          <cell r="D147">
            <v>2154.8248946949698</v>
          </cell>
        </row>
        <row r="148">
          <cell r="A148">
            <v>143</v>
          </cell>
          <cell r="B148">
            <v>1202761.9713364933</v>
          </cell>
          <cell r="C148">
            <v>1156068.294465614</v>
          </cell>
          <cell r="D148">
            <v>2236.0102968170886</v>
          </cell>
        </row>
        <row r="149">
          <cell r="A149">
            <v>144</v>
          </cell>
          <cell r="B149">
            <v>1202627.7704915146</v>
          </cell>
          <cell r="C149">
            <v>1156042.6006887215</v>
          </cell>
          <cell r="D149">
            <v>2233.5810790384521</v>
          </cell>
        </row>
        <row r="150">
          <cell r="A150">
            <v>146</v>
          </cell>
          <cell r="B150">
            <v>1202543.9178892551</v>
          </cell>
          <cell r="C150">
            <v>1156040.1405551075</v>
          </cell>
          <cell r="D150">
            <v>2219.3469604026532</v>
          </cell>
        </row>
        <row r="151">
          <cell r="A151">
            <v>148</v>
          </cell>
          <cell r="B151">
            <v>1202456.4573171213</v>
          </cell>
          <cell r="C151">
            <v>1155853.3072624032</v>
          </cell>
          <cell r="D151">
            <v>2185.6007928479039</v>
          </cell>
        </row>
        <row r="152">
          <cell r="A152">
            <v>147</v>
          </cell>
          <cell r="B152">
            <v>1202508.9734029269</v>
          </cell>
          <cell r="C152">
            <v>1156080.3258842411</v>
          </cell>
          <cell r="D152">
            <v>2208.2824483998024</v>
          </cell>
        </row>
        <row r="153">
          <cell r="A153">
            <v>149</v>
          </cell>
          <cell r="B153">
            <v>1202363.1991052094</v>
          </cell>
          <cell r="C153">
            <v>1156085.7417984491</v>
          </cell>
          <cell r="D153">
            <v>2168.0122969830531</v>
          </cell>
        </row>
        <row r="154">
          <cell r="A154" t="str">
            <v>E 82</v>
          </cell>
          <cell r="B154">
            <v>1202287.3742291403</v>
          </cell>
          <cell r="C154">
            <v>1156276.55963637</v>
          </cell>
          <cell r="D154">
            <v>2201.8422485176143</v>
          </cell>
        </row>
        <row r="155">
          <cell r="A155">
            <v>155</v>
          </cell>
          <cell r="B155">
            <v>1202259.7451152729</v>
          </cell>
          <cell r="C155">
            <v>1156239.1983077466</v>
          </cell>
          <cell r="D155">
            <v>2189.8104909404833</v>
          </cell>
        </row>
        <row r="156">
          <cell r="A156">
            <v>171</v>
          </cell>
          <cell r="B156">
            <v>1202133.5750349495</v>
          </cell>
          <cell r="C156">
            <v>1156319.8872022713</v>
          </cell>
          <cell r="D156">
            <v>2171.9920827003593</v>
          </cell>
        </row>
        <row r="157">
          <cell r="A157">
            <v>170</v>
          </cell>
          <cell r="B157">
            <v>1202049.7154983932</v>
          </cell>
          <cell r="C157">
            <v>1156310.1013995111</v>
          </cell>
          <cell r="D157">
            <v>2158.873111628614</v>
          </cell>
        </row>
        <row r="158">
          <cell r="A158">
            <v>156</v>
          </cell>
          <cell r="B158">
            <v>1202038.5740666685</v>
          </cell>
          <cell r="C158">
            <v>1156228.7233294747</v>
          </cell>
          <cell r="D158">
            <v>2121.634833669566</v>
          </cell>
        </row>
        <row r="159">
          <cell r="A159">
            <v>158</v>
          </cell>
          <cell r="B159">
            <v>1202083.7649139848</v>
          </cell>
          <cell r="C159">
            <v>1156114.8913786726</v>
          </cell>
          <cell r="D159">
            <v>2176.2891893089845</v>
          </cell>
        </row>
      </sheetData>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Entrada"/>
      <sheetName val="DatosEntradaPlanta"/>
      <sheetName val="DatosEntradaPerfil"/>
      <sheetName val="DatosEntradaTerreno"/>
      <sheetName val="DatosPerfilPlanta"/>
      <sheetName val="Deflex_comb"/>
      <sheetName val="Anclajes"/>
      <sheetName val="PresDatosEntrada"/>
      <sheetName val="Pres_Ancla"/>
      <sheetName val="CD"/>
      <sheetName val="Cantidad_total"/>
      <sheetName val="DeflexMaximas"/>
      <sheetName val="Peso_de_Tubería"/>
      <sheetName val="L codos"/>
      <sheetName val="Datos(no uso)"/>
      <sheetName val="Presen_Alinea"/>
      <sheetName val="perfil (no uso)"/>
      <sheetName val="Tabla_Plantav"/>
      <sheetName val="Tabla_total"/>
      <sheetName val="peso_codos"/>
      <sheetName val="Cantidad_total (2)"/>
      <sheetName val="LISTA TOT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row r="2">
          <cell r="B2">
            <v>300</v>
          </cell>
          <cell r="C2">
            <v>350</v>
          </cell>
          <cell r="D2">
            <v>400</v>
          </cell>
          <cell r="E2">
            <v>450</v>
          </cell>
          <cell r="F2">
            <v>500</v>
          </cell>
          <cell r="G2">
            <v>600</v>
          </cell>
          <cell r="H2">
            <v>700</v>
          </cell>
          <cell r="I2">
            <v>800</v>
          </cell>
          <cell r="J2">
            <v>900</v>
          </cell>
          <cell r="K2">
            <v>1000</v>
          </cell>
          <cell r="L2">
            <v>1100</v>
          </cell>
          <cell r="M2">
            <v>1200</v>
          </cell>
          <cell r="N2">
            <v>1300</v>
          </cell>
          <cell r="O2">
            <v>1400</v>
          </cell>
          <cell r="P2">
            <v>1600</v>
          </cell>
          <cell r="Q2">
            <v>1800</v>
          </cell>
          <cell r="R2">
            <v>2000</v>
          </cell>
          <cell r="S2">
            <v>2100</v>
          </cell>
          <cell r="T2">
            <v>2200</v>
          </cell>
          <cell r="U2">
            <v>2300</v>
          </cell>
          <cell r="V2">
            <v>2400</v>
          </cell>
        </row>
        <row r="3">
          <cell r="A3">
            <v>1E-4</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row>
        <row r="4">
          <cell r="A4">
            <v>11.2501</v>
          </cell>
          <cell r="B4">
            <v>0.57969999999999999</v>
          </cell>
          <cell r="C4">
            <v>0.64410000000000001</v>
          </cell>
          <cell r="D4">
            <v>0.45</v>
          </cell>
          <cell r="E4">
            <v>0.45</v>
          </cell>
          <cell r="F4">
            <v>0.45</v>
          </cell>
          <cell r="G4">
            <v>0.4</v>
          </cell>
          <cell r="H4">
            <v>0.4</v>
          </cell>
          <cell r="I4">
            <v>0.45</v>
          </cell>
          <cell r="J4">
            <v>0.45</v>
          </cell>
          <cell r="K4">
            <v>0.45</v>
          </cell>
          <cell r="L4">
            <v>0.5</v>
          </cell>
          <cell r="M4">
            <v>0.5</v>
          </cell>
          <cell r="N4">
            <v>0.6</v>
          </cell>
          <cell r="O4">
            <v>0.6</v>
          </cell>
          <cell r="P4">
            <v>0.65</v>
          </cell>
          <cell r="Q4">
            <v>0.7</v>
          </cell>
          <cell r="R4">
            <v>0.7</v>
          </cell>
          <cell r="S4">
            <v>0.7</v>
          </cell>
          <cell r="T4">
            <v>0.7</v>
          </cell>
          <cell r="U4">
            <v>0.7</v>
          </cell>
          <cell r="V4">
            <v>0.7</v>
          </cell>
        </row>
        <row r="5">
          <cell r="A5">
            <v>15</v>
          </cell>
          <cell r="B5">
            <v>0.57969999999999999</v>
          </cell>
          <cell r="C5">
            <v>0.64410000000000001</v>
          </cell>
          <cell r="D5">
            <v>0.45</v>
          </cell>
          <cell r="E5">
            <v>0.5</v>
          </cell>
          <cell r="F5">
            <v>0.5</v>
          </cell>
          <cell r="G5">
            <v>0.4</v>
          </cell>
          <cell r="H5">
            <v>0.45</v>
          </cell>
          <cell r="I5">
            <v>0.45</v>
          </cell>
          <cell r="J5">
            <v>0.5</v>
          </cell>
          <cell r="K5">
            <v>0.5</v>
          </cell>
          <cell r="L5">
            <v>0.55000000000000004</v>
          </cell>
          <cell r="M5">
            <v>0.6</v>
          </cell>
          <cell r="N5">
            <v>0.65</v>
          </cell>
          <cell r="O5">
            <v>0.65</v>
          </cell>
          <cell r="P5">
            <v>0.75</v>
          </cell>
          <cell r="Q5">
            <v>0.8</v>
          </cell>
          <cell r="R5">
            <v>0.8</v>
          </cell>
          <cell r="S5">
            <v>0.8</v>
          </cell>
          <cell r="T5">
            <v>0.8</v>
          </cell>
          <cell r="U5">
            <v>0.8</v>
          </cell>
          <cell r="V5">
            <v>0.8</v>
          </cell>
        </row>
        <row r="6">
          <cell r="A6">
            <v>22.5001</v>
          </cell>
          <cell r="B6">
            <v>0.44690000000000002</v>
          </cell>
          <cell r="C6">
            <v>0.4788</v>
          </cell>
          <cell r="D6">
            <v>0.45</v>
          </cell>
          <cell r="E6">
            <v>0.5</v>
          </cell>
          <cell r="F6">
            <v>0.5</v>
          </cell>
          <cell r="G6">
            <v>0.4</v>
          </cell>
          <cell r="H6">
            <v>0.45</v>
          </cell>
          <cell r="I6">
            <v>0.45</v>
          </cell>
          <cell r="J6">
            <v>0.5</v>
          </cell>
          <cell r="K6">
            <v>0.5</v>
          </cell>
          <cell r="L6">
            <v>0.55000000000000004</v>
          </cell>
          <cell r="M6">
            <v>0.6</v>
          </cell>
          <cell r="N6">
            <v>0.65</v>
          </cell>
          <cell r="O6">
            <v>0.65</v>
          </cell>
          <cell r="P6">
            <v>0.75</v>
          </cell>
          <cell r="Q6">
            <v>0.8</v>
          </cell>
          <cell r="R6">
            <v>0.8</v>
          </cell>
          <cell r="S6">
            <v>0.8</v>
          </cell>
          <cell r="T6">
            <v>0.8</v>
          </cell>
          <cell r="U6">
            <v>0.8</v>
          </cell>
          <cell r="V6">
            <v>0.8</v>
          </cell>
        </row>
        <row r="7">
          <cell r="A7">
            <v>30</v>
          </cell>
          <cell r="B7">
            <v>0.44690000000000002</v>
          </cell>
          <cell r="C7">
            <v>0.4788</v>
          </cell>
          <cell r="D7">
            <v>0.65</v>
          </cell>
          <cell r="E7">
            <v>0.7</v>
          </cell>
          <cell r="F7">
            <v>0.75</v>
          </cell>
          <cell r="G7">
            <v>0.6</v>
          </cell>
          <cell r="H7">
            <v>0.65</v>
          </cell>
          <cell r="I7">
            <v>0.7</v>
          </cell>
          <cell r="J7">
            <v>0.8</v>
          </cell>
          <cell r="K7">
            <v>0.85</v>
          </cell>
          <cell r="L7">
            <v>0.9</v>
          </cell>
          <cell r="M7">
            <v>0.95</v>
          </cell>
          <cell r="N7">
            <v>1.05</v>
          </cell>
          <cell r="O7">
            <v>1.1000000000000001</v>
          </cell>
          <cell r="P7">
            <v>1.25</v>
          </cell>
          <cell r="Q7">
            <v>1.35</v>
          </cell>
          <cell r="R7">
            <v>1.45</v>
          </cell>
          <cell r="S7">
            <v>1.5</v>
          </cell>
          <cell r="T7">
            <v>1.55</v>
          </cell>
          <cell r="U7">
            <v>1.55</v>
          </cell>
          <cell r="V7">
            <v>1.55</v>
          </cell>
        </row>
        <row r="8">
          <cell r="A8">
            <v>45.000100000000003</v>
          </cell>
          <cell r="B8">
            <v>0.3372</v>
          </cell>
          <cell r="C8">
            <v>0.30659999999999998</v>
          </cell>
          <cell r="D8">
            <v>0.65</v>
          </cell>
          <cell r="E8">
            <v>0.7</v>
          </cell>
          <cell r="F8">
            <v>0.75</v>
          </cell>
          <cell r="G8">
            <v>0.6</v>
          </cell>
          <cell r="H8">
            <v>0.65</v>
          </cell>
          <cell r="I8">
            <v>0.7</v>
          </cell>
          <cell r="J8">
            <v>0.8</v>
          </cell>
          <cell r="K8">
            <v>0.85</v>
          </cell>
          <cell r="L8">
            <v>0.9</v>
          </cell>
          <cell r="M8">
            <v>0.95</v>
          </cell>
          <cell r="N8">
            <v>1.05</v>
          </cell>
          <cell r="O8">
            <v>1.1000000000000001</v>
          </cell>
          <cell r="P8">
            <v>1.25</v>
          </cell>
          <cell r="Q8">
            <v>1.35</v>
          </cell>
          <cell r="R8">
            <v>1.45</v>
          </cell>
          <cell r="S8">
            <v>1.5</v>
          </cell>
          <cell r="T8">
            <v>1.55</v>
          </cell>
          <cell r="U8">
            <v>1.55</v>
          </cell>
          <cell r="V8">
            <v>1.55</v>
          </cell>
        </row>
        <row r="9">
          <cell r="A9">
            <v>60</v>
          </cell>
          <cell r="B9">
            <v>0.3372</v>
          </cell>
          <cell r="C9">
            <v>0.30659999999999998</v>
          </cell>
          <cell r="D9">
            <v>0.9</v>
          </cell>
          <cell r="E9">
            <v>1</v>
          </cell>
          <cell r="F9">
            <v>1.05</v>
          </cell>
          <cell r="G9">
            <v>1.1000000000000001</v>
          </cell>
          <cell r="H9">
            <v>1.2</v>
          </cell>
          <cell r="I9">
            <v>1.35</v>
          </cell>
          <cell r="J9">
            <v>1.5</v>
          </cell>
          <cell r="K9">
            <v>1.65</v>
          </cell>
          <cell r="L9">
            <v>1.8</v>
          </cell>
          <cell r="M9">
            <v>1.95</v>
          </cell>
          <cell r="N9">
            <v>2.1</v>
          </cell>
          <cell r="O9">
            <v>2.25</v>
          </cell>
          <cell r="P9">
            <v>2.5499999999999998</v>
          </cell>
          <cell r="Q9">
            <v>2.85</v>
          </cell>
          <cell r="R9">
            <v>3.1</v>
          </cell>
          <cell r="S9">
            <v>3.2</v>
          </cell>
          <cell r="T9">
            <v>3.35</v>
          </cell>
          <cell r="U9">
            <v>3.45</v>
          </cell>
          <cell r="V9">
            <v>3.6</v>
          </cell>
        </row>
        <row r="10">
          <cell r="A10">
            <v>90.000100000000003</v>
          </cell>
          <cell r="B10">
            <v>0.2286</v>
          </cell>
          <cell r="C10">
            <v>0.29220000000000002</v>
          </cell>
          <cell r="D10">
            <v>0.9</v>
          </cell>
          <cell r="E10">
            <v>1</v>
          </cell>
          <cell r="F10">
            <v>1.05</v>
          </cell>
          <cell r="G10">
            <v>1.1000000000000001</v>
          </cell>
          <cell r="H10">
            <v>1.2</v>
          </cell>
          <cell r="I10">
            <v>1.35</v>
          </cell>
          <cell r="J10">
            <v>1.5</v>
          </cell>
          <cell r="K10">
            <v>1.65</v>
          </cell>
          <cell r="L10">
            <v>1.8</v>
          </cell>
          <cell r="M10">
            <v>1.95</v>
          </cell>
          <cell r="N10">
            <v>2.1</v>
          </cell>
          <cell r="O10">
            <v>2.25</v>
          </cell>
          <cell r="P10">
            <v>2.5499999999999998</v>
          </cell>
          <cell r="Q10">
            <v>2.85</v>
          </cell>
          <cell r="R10">
            <v>3.1</v>
          </cell>
          <cell r="S10">
            <v>3.2</v>
          </cell>
          <cell r="T10">
            <v>3.35</v>
          </cell>
          <cell r="U10">
            <v>3.45</v>
          </cell>
          <cell r="V10">
            <v>3.6</v>
          </cell>
        </row>
      </sheetData>
      <sheetData sheetId="14"/>
      <sheetData sheetId="15"/>
      <sheetData sheetId="16"/>
      <sheetData sheetId="17"/>
      <sheetData sheetId="18"/>
      <sheetData sheetId="19"/>
      <sheetData sheetId="20"/>
      <sheetData sheetId="2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U "/>
      <sheetName val="Lista de precios"/>
      <sheetName val="CONCRETO"/>
      <sheetName val="NOVAFORT"/>
      <sheetName val="NOVALOC"/>
      <sheetName val="AlCANTARILLADO"/>
      <sheetName val="PRESION"/>
      <sheetName val="PRESION (2)"/>
      <sheetName val="SANITARIA"/>
      <sheetName val="SANITARIA (2)"/>
      <sheetName val="CPVC"/>
      <sheetName val="CANALES"/>
      <sheetName val="CONDUIT"/>
      <sheetName val="CONDUIT (2)"/>
      <sheetName val="UNION-PLATINO"/>
      <sheetName val="UNION-PLATINO (2)"/>
      <sheetName val="UNION-PLATINO (3)"/>
      <sheetName val="UNION-PLATINO (4)"/>
      <sheetName val="PEAD"/>
      <sheetName val="PEAD 1"/>
      <sheetName val="PEAD 2"/>
      <sheetName val="PRES.AGRI"/>
      <sheetName val="CORR.DREN"/>
      <sheetName val="POZOS"/>
      <sheetName val="RIEGO-CONDUCC."/>
      <sheetName val="RIEGO MOVIL"/>
      <sheetName val="G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
      <sheetName val="FEB"/>
      <sheetName val="MAR"/>
      <sheetName val="Ene-Mar EEPPM"/>
      <sheetName val="Ene-Mar Contrato"/>
      <sheetName val="Rendimientos_Sur 03-00(JC)"/>
      <sheetName val="Ene-Feb"/>
      <sheetName val="Mar-Abr"/>
      <sheetName val="May-Jun"/>
      <sheetName val="Jul-Ago"/>
      <sheetName val="Sep-Oct"/>
    </sheetNames>
    <sheetDataSet>
      <sheetData sheetId="0" refreshError="1">
        <row r="12">
          <cell r="A12" t="str">
            <v>CAMBIO ACOMETIDAS CONTRATO</v>
          </cell>
          <cell r="B12">
            <v>1</v>
          </cell>
          <cell r="C12">
            <v>0</v>
          </cell>
          <cell r="E12">
            <v>0</v>
          </cell>
          <cell r="F12" t="str">
            <v/>
          </cell>
          <cell r="G12" t="str">
            <v/>
          </cell>
          <cell r="H12">
            <v>0</v>
          </cell>
        </row>
        <row r="13">
          <cell r="A13" t="str">
            <v>CARROTANQUE</v>
          </cell>
          <cell r="B13">
            <v>135</v>
          </cell>
          <cell r="C13">
            <v>0</v>
          </cell>
          <cell r="D13">
            <v>1</v>
          </cell>
          <cell r="E13">
            <v>28</v>
          </cell>
          <cell r="F13">
            <v>4.8</v>
          </cell>
          <cell r="G13">
            <v>4.8</v>
          </cell>
          <cell r="H13">
            <v>0</v>
          </cell>
        </row>
        <row r="14">
          <cell r="A14" t="str">
            <v>CASAS SIN AGUA</v>
          </cell>
          <cell r="B14">
            <v>291</v>
          </cell>
          <cell r="C14">
            <v>242</v>
          </cell>
          <cell r="D14">
            <v>1</v>
          </cell>
          <cell r="E14">
            <v>28</v>
          </cell>
          <cell r="F14">
            <v>10.4</v>
          </cell>
          <cell r="G14">
            <v>19</v>
          </cell>
          <cell r="H14">
            <v>0.45403377110694182</v>
          </cell>
        </row>
        <row r="15">
          <cell r="A15" t="str">
            <v>CORTE Y RECONEXION</v>
          </cell>
          <cell r="B15">
            <v>14</v>
          </cell>
          <cell r="C15">
            <v>7</v>
          </cell>
          <cell r="E15">
            <v>0</v>
          </cell>
          <cell r="F15" t="str">
            <v/>
          </cell>
          <cell r="G15" t="str">
            <v/>
          </cell>
          <cell r="H15">
            <v>0.33333333333333331</v>
          </cell>
        </row>
        <row r="16">
          <cell r="A16" t="str">
            <v>DAÑOS ACUEDUCTO</v>
          </cell>
          <cell r="B16">
            <v>384</v>
          </cell>
          <cell r="C16">
            <v>87</v>
          </cell>
          <cell r="D16">
            <v>7.7142857142857144</v>
          </cell>
          <cell r="E16">
            <v>28</v>
          </cell>
          <cell r="F16">
            <v>1.8</v>
          </cell>
          <cell r="G16">
            <v>2.2000000000000002</v>
          </cell>
          <cell r="H16">
            <v>0.18471337579617833</v>
          </cell>
        </row>
        <row r="17">
          <cell r="A17" t="str">
            <v>ESCOMBROS DAÑOS ACUEDUCTO</v>
          </cell>
          <cell r="B17">
            <v>138</v>
          </cell>
          <cell r="C17">
            <v>2</v>
          </cell>
          <cell r="D17">
            <v>1</v>
          </cell>
          <cell r="E17">
            <v>28</v>
          </cell>
          <cell r="F17">
            <v>4.9000000000000004</v>
          </cell>
          <cell r="G17">
            <v>5</v>
          </cell>
          <cell r="H17">
            <v>1.4285714285714285E-2</v>
          </cell>
        </row>
        <row r="18">
          <cell r="A18" t="str">
            <v>FRAUDES</v>
          </cell>
          <cell r="B18">
            <v>123</v>
          </cell>
          <cell r="C18">
            <v>238</v>
          </cell>
          <cell r="D18">
            <v>1</v>
          </cell>
          <cell r="E18">
            <v>19</v>
          </cell>
          <cell r="F18">
            <v>6.5</v>
          </cell>
          <cell r="G18">
            <v>19</v>
          </cell>
          <cell r="H18">
            <v>0.65927977839335183</v>
          </cell>
        </row>
        <row r="19">
          <cell r="A19" t="str">
            <v>GARANTIAS INSTALACIONES</v>
          </cell>
          <cell r="B19">
            <v>17</v>
          </cell>
          <cell r="C19">
            <v>1</v>
          </cell>
          <cell r="E19">
            <v>0</v>
          </cell>
          <cell r="F19" t="str">
            <v/>
          </cell>
          <cell r="G19" t="str">
            <v/>
          </cell>
          <cell r="H19">
            <v>5.5555555555555552E-2</v>
          </cell>
        </row>
        <row r="20">
          <cell r="A20" t="str">
            <v>INSTALACIONES ACUEDUCTO</v>
          </cell>
          <cell r="B20">
            <v>2</v>
          </cell>
          <cell r="C20">
            <v>22</v>
          </cell>
          <cell r="E20">
            <v>0</v>
          </cell>
          <cell r="F20" t="str">
            <v/>
          </cell>
          <cell r="G20" t="str">
            <v/>
          </cell>
          <cell r="H20">
            <v>0.91666666666666663</v>
          </cell>
        </row>
        <row r="21">
          <cell r="A21" t="str">
            <v>MEDIDORES 1/2 Y 1"</v>
          </cell>
          <cell r="B21">
            <v>1</v>
          </cell>
          <cell r="C21">
            <v>1</v>
          </cell>
          <cell r="E21">
            <v>0</v>
          </cell>
          <cell r="F21" t="str">
            <v/>
          </cell>
          <cell r="G21" t="str">
            <v/>
          </cell>
          <cell r="H21">
            <v>0.5</v>
          </cell>
        </row>
        <row r="22">
          <cell r="A22" t="str">
            <v>MMTO VALVULAS E HIDRANTES</v>
          </cell>
          <cell r="B22">
            <v>15</v>
          </cell>
          <cell r="C22">
            <v>4</v>
          </cell>
          <cell r="D22">
            <v>1.5</v>
          </cell>
          <cell r="E22">
            <v>28</v>
          </cell>
          <cell r="F22">
            <v>0.4</v>
          </cell>
          <cell r="G22">
            <v>0.5</v>
          </cell>
          <cell r="H22">
            <v>0.21052631578947367</v>
          </cell>
        </row>
        <row r="23">
          <cell r="A23" t="str">
            <v>OBRAS ACCESORIAS DAÑOS ACUEDUCTO</v>
          </cell>
          <cell r="B23">
            <v>3</v>
          </cell>
          <cell r="C23">
            <v>8</v>
          </cell>
          <cell r="E23">
            <v>0</v>
          </cell>
          <cell r="F23" t="str">
            <v/>
          </cell>
          <cell r="G23" t="str">
            <v/>
          </cell>
          <cell r="H23">
            <v>0.72727272727272729</v>
          </cell>
        </row>
        <row r="24">
          <cell r="A24" t="str">
            <v>OBRAS ACCESORIAS INSTALACIONES</v>
          </cell>
          <cell r="B24">
            <v>405</v>
          </cell>
          <cell r="C24">
            <v>0</v>
          </cell>
          <cell r="E24">
            <v>0</v>
          </cell>
          <cell r="F24" t="str">
            <v/>
          </cell>
          <cell r="G24" t="str">
            <v/>
          </cell>
          <cell r="H24">
            <v>0</v>
          </cell>
        </row>
        <row r="25">
          <cell r="A25" t="str">
            <v>PITOMETRÍA</v>
          </cell>
          <cell r="B25">
            <v>46</v>
          </cell>
          <cell r="C25">
            <v>25</v>
          </cell>
          <cell r="D25">
            <v>2.1111111111111112</v>
          </cell>
          <cell r="E25">
            <v>9</v>
          </cell>
          <cell r="F25">
            <v>2.4</v>
          </cell>
          <cell r="G25">
            <v>3.7</v>
          </cell>
          <cell r="H25">
            <v>0.352112676056338</v>
          </cell>
        </row>
        <row r="26">
          <cell r="A26" t="str">
            <v>PROYECTOS ACUEDUCTO</v>
          </cell>
          <cell r="B26">
            <v>21</v>
          </cell>
          <cell r="C26">
            <v>1</v>
          </cell>
          <cell r="E26">
            <v>0</v>
          </cell>
          <cell r="F26" t="str">
            <v/>
          </cell>
          <cell r="G26" t="str">
            <v/>
          </cell>
          <cell r="H26">
            <v>4.5454545454545456E-2</v>
          </cell>
        </row>
        <row r="27">
          <cell r="A27" t="str">
            <v>REFERENCIACIÓN ACUEDUCTO</v>
          </cell>
          <cell r="B27">
            <v>7</v>
          </cell>
          <cell r="C27">
            <v>5</v>
          </cell>
          <cell r="E27">
            <v>0</v>
          </cell>
          <cell r="F27" t="str">
            <v/>
          </cell>
          <cell r="G27" t="str">
            <v/>
          </cell>
          <cell r="H27">
            <v>0.41666666666666669</v>
          </cell>
        </row>
        <row r="28">
          <cell r="F28" t="str">
            <v/>
          </cell>
          <cell r="G28" t="str">
            <v/>
          </cell>
          <cell r="H28" t="str">
            <v/>
          </cell>
        </row>
        <row r="29">
          <cell r="F29" t="str">
            <v/>
          </cell>
          <cell r="G29" t="str">
            <v/>
          </cell>
          <cell r="H29" t="str">
            <v/>
          </cell>
        </row>
        <row r="30">
          <cell r="F30" t="str">
            <v/>
          </cell>
          <cell r="G30" t="str">
            <v/>
          </cell>
          <cell r="H30" t="str">
            <v/>
          </cell>
        </row>
        <row r="31">
          <cell r="F31" t="str">
            <v/>
          </cell>
          <cell r="G31" t="str">
            <v/>
          </cell>
          <cell r="H31" t="str">
            <v/>
          </cell>
        </row>
        <row r="32">
          <cell r="F32" t="str">
            <v/>
          </cell>
          <cell r="G32" t="str">
            <v/>
          </cell>
          <cell r="H32" t="str">
            <v/>
          </cell>
        </row>
        <row r="33">
          <cell r="A33" t="str">
            <v>Total general</v>
          </cell>
          <cell r="B33">
            <v>1603</v>
          </cell>
          <cell r="C33">
            <v>643</v>
          </cell>
          <cell r="F33" t="str">
            <v/>
          </cell>
          <cell r="G33" t="str">
            <v/>
          </cell>
          <cell r="H33">
            <v>0.28628673196794302</v>
          </cell>
        </row>
        <row r="34">
          <cell r="F34" t="str">
            <v/>
          </cell>
          <cell r="G34" t="str">
            <v/>
          </cell>
          <cell r="H34" t="str">
            <v/>
          </cell>
        </row>
        <row r="35">
          <cell r="A35" t="str">
            <v>CAMBIO ACOMETIDAS CONTRATO</v>
          </cell>
          <cell r="B35">
            <v>210</v>
          </cell>
          <cell r="C35">
            <v>1</v>
          </cell>
          <cell r="D35">
            <v>3</v>
          </cell>
          <cell r="E35">
            <v>19</v>
          </cell>
          <cell r="F35">
            <v>3.7</v>
          </cell>
          <cell r="G35">
            <v>3.7</v>
          </cell>
          <cell r="H35">
            <v>4.7393364928909956E-3</v>
          </cell>
        </row>
        <row r="36">
          <cell r="A36" t="str">
            <v>CARROTANQUE</v>
          </cell>
          <cell r="B36">
            <v>1</v>
          </cell>
          <cell r="C36">
            <v>0</v>
          </cell>
          <cell r="F36" t="str">
            <v/>
          </cell>
          <cell r="G36" t="str">
            <v/>
          </cell>
          <cell r="H36">
            <v>0</v>
          </cell>
        </row>
        <row r="37">
          <cell r="A37" t="str">
            <v>CASAS SIN AGUA</v>
          </cell>
          <cell r="B37">
            <v>0</v>
          </cell>
          <cell r="C37">
            <v>1</v>
          </cell>
          <cell r="F37" t="str">
            <v/>
          </cell>
          <cell r="G37" t="str">
            <v/>
          </cell>
          <cell r="H37">
            <v>1</v>
          </cell>
        </row>
        <row r="38">
          <cell r="A38" t="str">
            <v>CORTE Y RECONEXION</v>
          </cell>
          <cell r="B38">
            <v>584</v>
          </cell>
          <cell r="C38">
            <v>18</v>
          </cell>
          <cell r="D38">
            <v>1</v>
          </cell>
          <cell r="E38">
            <v>19</v>
          </cell>
          <cell r="F38">
            <v>30.7</v>
          </cell>
          <cell r="G38">
            <v>31.7</v>
          </cell>
          <cell r="H38">
            <v>2.9900332225913623E-2</v>
          </cell>
        </row>
        <row r="39">
          <cell r="A39" t="str">
            <v>DAÑOS ACUEDUCTO</v>
          </cell>
          <cell r="B39">
            <v>35</v>
          </cell>
          <cell r="C39">
            <v>0</v>
          </cell>
          <cell r="F39" t="str">
            <v/>
          </cell>
          <cell r="G39" t="str">
            <v/>
          </cell>
          <cell r="H39">
            <v>0</v>
          </cell>
        </row>
        <row r="40">
          <cell r="A40" t="str">
            <v>FRAUDES</v>
          </cell>
          <cell r="B40">
            <v>2</v>
          </cell>
          <cell r="C40">
            <v>0</v>
          </cell>
          <cell r="F40" t="str">
            <v/>
          </cell>
          <cell r="G40" t="str">
            <v/>
          </cell>
          <cell r="H40">
            <v>0</v>
          </cell>
        </row>
        <row r="41">
          <cell r="A41" t="str">
            <v>GARANTIAS INSTALACIONES</v>
          </cell>
          <cell r="B41">
            <v>14</v>
          </cell>
          <cell r="C41">
            <v>0</v>
          </cell>
          <cell r="D41">
            <v>1</v>
          </cell>
          <cell r="E41">
            <v>19</v>
          </cell>
          <cell r="F41">
            <v>0.7</v>
          </cell>
          <cell r="G41">
            <v>0.7</v>
          </cell>
          <cell r="H41">
            <v>0</v>
          </cell>
        </row>
        <row r="42">
          <cell r="A42" t="str">
            <v>INSTALACIONES ACUEDUCTO</v>
          </cell>
          <cell r="B42">
            <v>284</v>
          </cell>
          <cell r="C42">
            <v>4</v>
          </cell>
          <cell r="D42">
            <v>5</v>
          </cell>
          <cell r="E42">
            <v>19</v>
          </cell>
          <cell r="F42">
            <v>3</v>
          </cell>
          <cell r="G42">
            <v>3</v>
          </cell>
          <cell r="H42">
            <v>1.3888888888888888E-2</v>
          </cell>
        </row>
        <row r="43">
          <cell r="A43" t="str">
            <v>MEDIDORES 1/2 Y 1"</v>
          </cell>
          <cell r="B43">
            <v>264</v>
          </cell>
          <cell r="C43">
            <v>2</v>
          </cell>
          <cell r="D43">
            <v>4</v>
          </cell>
          <cell r="E43">
            <v>19</v>
          </cell>
          <cell r="F43">
            <v>3.5</v>
          </cell>
          <cell r="G43">
            <v>3.5</v>
          </cell>
          <cell r="H43">
            <v>7.5187969924812026E-3</v>
          </cell>
        </row>
        <row r="44">
          <cell r="A44" t="str">
            <v>MMTO VALVULAS E HIDRANTES</v>
          </cell>
          <cell r="B44">
            <v>71</v>
          </cell>
          <cell r="C44">
            <v>0</v>
          </cell>
          <cell r="D44">
            <v>3</v>
          </cell>
          <cell r="E44">
            <v>19</v>
          </cell>
          <cell r="F44">
            <v>1.2</v>
          </cell>
          <cell r="G44">
            <v>1.2</v>
          </cell>
          <cell r="H44">
            <v>0</v>
          </cell>
        </row>
        <row r="45">
          <cell r="A45" t="str">
            <v>OBRAS ACCESORIAS DAÑOS ACUEDUCTO</v>
          </cell>
          <cell r="B45">
            <v>92</v>
          </cell>
          <cell r="C45">
            <v>0</v>
          </cell>
          <cell r="D45">
            <v>3</v>
          </cell>
          <cell r="E45">
            <v>19</v>
          </cell>
          <cell r="F45">
            <v>1.6</v>
          </cell>
          <cell r="G45">
            <v>1.6</v>
          </cell>
          <cell r="H45">
            <v>0</v>
          </cell>
        </row>
        <row r="46">
          <cell r="A46" t="str">
            <v>OBRAS ACCESORIAS INSTALACIONES</v>
          </cell>
          <cell r="B46">
            <v>3</v>
          </cell>
          <cell r="C46">
            <v>0</v>
          </cell>
          <cell r="D46">
            <v>1</v>
          </cell>
          <cell r="E46">
            <v>19</v>
          </cell>
          <cell r="F46">
            <v>0.2</v>
          </cell>
          <cell r="G46">
            <v>0.2</v>
          </cell>
          <cell r="H46">
            <v>0</v>
          </cell>
        </row>
        <row r="47">
          <cell r="A47" t="str">
            <v>REFERENCIACIÓN ACUEDUCTO</v>
          </cell>
          <cell r="B47">
            <v>1</v>
          </cell>
          <cell r="C47">
            <v>0</v>
          </cell>
          <cell r="F47" t="str">
            <v/>
          </cell>
          <cell r="G47" t="str">
            <v/>
          </cell>
          <cell r="H47">
            <v>0</v>
          </cell>
        </row>
        <row r="48">
          <cell r="F48" t="str">
            <v/>
          </cell>
          <cell r="G48" t="str">
            <v/>
          </cell>
          <cell r="H48" t="str">
            <v/>
          </cell>
        </row>
        <row r="49">
          <cell r="F49" t="str">
            <v/>
          </cell>
          <cell r="G49" t="str">
            <v/>
          </cell>
          <cell r="H49" t="str">
            <v/>
          </cell>
        </row>
        <row r="51">
          <cell r="A51" t="str">
            <v>Total general</v>
          </cell>
          <cell r="B51">
            <v>1561</v>
          </cell>
          <cell r="C51">
            <v>26</v>
          </cell>
          <cell r="F51" t="str">
            <v/>
          </cell>
          <cell r="G51" t="str">
            <v/>
          </cell>
          <cell r="H51">
            <v>1.6383112791430371E-2</v>
          </cell>
        </row>
      </sheetData>
      <sheetData sheetId="1" refreshError="1">
        <row r="12">
          <cell r="A12" t="str">
            <v>CAMBIO ACOMETIDAS CONTRATO</v>
          </cell>
          <cell r="B12">
            <v>3</v>
          </cell>
          <cell r="C12">
            <v>14</v>
          </cell>
          <cell r="E12">
            <v>0</v>
          </cell>
          <cell r="F12" t="str">
            <v/>
          </cell>
          <cell r="G12" t="str">
            <v/>
          </cell>
          <cell r="H12">
            <v>0.82352941176470584</v>
          </cell>
        </row>
        <row r="13">
          <cell r="A13" t="str">
            <v>CARROTANQUE</v>
          </cell>
          <cell r="B13">
            <v>84</v>
          </cell>
          <cell r="C13">
            <v>3</v>
          </cell>
          <cell r="D13">
            <v>1</v>
          </cell>
          <cell r="E13">
            <v>28</v>
          </cell>
          <cell r="F13">
            <v>3</v>
          </cell>
          <cell r="G13">
            <v>3.1</v>
          </cell>
          <cell r="H13">
            <v>3.4482758620689655E-2</v>
          </cell>
        </row>
        <row r="14">
          <cell r="A14" t="str">
            <v>CASAS SIN AGUA</v>
          </cell>
          <cell r="B14">
            <v>250</v>
          </cell>
          <cell r="C14">
            <v>313</v>
          </cell>
          <cell r="D14">
            <v>1</v>
          </cell>
          <cell r="E14">
            <v>28</v>
          </cell>
          <cell r="F14">
            <v>8.9</v>
          </cell>
          <cell r="G14">
            <v>20.100000000000001</v>
          </cell>
          <cell r="H14">
            <v>0.55595026642984013</v>
          </cell>
        </row>
        <row r="15">
          <cell r="A15" t="str">
            <v>CORTE Y RECONEXION</v>
          </cell>
          <cell r="B15">
            <v>2</v>
          </cell>
          <cell r="C15">
            <v>3</v>
          </cell>
          <cell r="E15">
            <v>0</v>
          </cell>
          <cell r="F15" t="str">
            <v/>
          </cell>
          <cell r="G15" t="str">
            <v/>
          </cell>
          <cell r="H15">
            <v>0.6</v>
          </cell>
        </row>
        <row r="16">
          <cell r="A16" t="str">
            <v>DAÑOS ACUEDUCTO</v>
          </cell>
          <cell r="B16">
            <v>580</v>
          </cell>
          <cell r="C16">
            <v>109</v>
          </cell>
          <cell r="D16">
            <v>8.2857142857142865</v>
          </cell>
          <cell r="E16">
            <v>28</v>
          </cell>
          <cell r="F16">
            <v>2.5</v>
          </cell>
          <cell r="G16">
            <v>3</v>
          </cell>
          <cell r="H16">
            <v>0.15820029027576196</v>
          </cell>
        </row>
        <row r="17">
          <cell r="A17" t="str">
            <v>ESCOMBROS DAÑOS ACUEDUCTO</v>
          </cell>
          <cell r="B17">
            <v>131</v>
          </cell>
          <cell r="C17">
            <v>6</v>
          </cell>
          <cell r="D17">
            <v>1</v>
          </cell>
          <cell r="E17">
            <v>28</v>
          </cell>
          <cell r="F17">
            <v>4.7</v>
          </cell>
          <cell r="G17">
            <v>4.9000000000000004</v>
          </cell>
          <cell r="H17">
            <v>4.3795620437956206E-2</v>
          </cell>
        </row>
        <row r="18">
          <cell r="A18" t="str">
            <v>FRAUDES</v>
          </cell>
          <cell r="B18">
            <v>384</v>
          </cell>
          <cell r="C18">
            <v>127</v>
          </cell>
          <cell r="D18">
            <v>1</v>
          </cell>
          <cell r="E18">
            <v>21</v>
          </cell>
          <cell r="F18">
            <v>18.3</v>
          </cell>
          <cell r="G18">
            <v>24.3</v>
          </cell>
          <cell r="H18">
            <v>0.24853228962818003</v>
          </cell>
        </row>
        <row r="19">
          <cell r="A19" t="str">
            <v>GARANTIAS INSTALACIONES</v>
          </cell>
          <cell r="B19">
            <v>30</v>
          </cell>
          <cell r="C19">
            <v>8</v>
          </cell>
          <cell r="E19">
            <v>0</v>
          </cell>
          <cell r="F19" t="str">
            <v/>
          </cell>
          <cell r="G19" t="str">
            <v/>
          </cell>
          <cell r="H19">
            <v>0.21052631578947367</v>
          </cell>
        </row>
        <row r="20">
          <cell r="A20" t="str">
            <v>INSTALACIONES ACUEDUCTO</v>
          </cell>
          <cell r="B20">
            <v>1</v>
          </cell>
          <cell r="C20">
            <v>55</v>
          </cell>
          <cell r="E20">
            <v>0</v>
          </cell>
          <cell r="F20" t="str">
            <v/>
          </cell>
          <cell r="G20" t="str">
            <v/>
          </cell>
          <cell r="H20">
            <v>0.9821428571428571</v>
          </cell>
        </row>
        <row r="21">
          <cell r="A21" t="str">
            <v>MMTO VALVULAS E HIDRANTES</v>
          </cell>
          <cell r="B21">
            <v>7</v>
          </cell>
          <cell r="C21">
            <v>7</v>
          </cell>
          <cell r="D21">
            <v>1.7142857142857142</v>
          </cell>
          <cell r="E21">
            <v>28</v>
          </cell>
          <cell r="F21">
            <v>0.1</v>
          </cell>
          <cell r="G21">
            <v>0.3</v>
          </cell>
          <cell r="H21">
            <v>0.5</v>
          </cell>
        </row>
        <row r="22">
          <cell r="A22" t="str">
            <v>OBRAS ACCESORIAS DAÑOS ACUEDUCTO</v>
          </cell>
          <cell r="B22">
            <v>1</v>
          </cell>
          <cell r="C22">
            <v>4</v>
          </cell>
          <cell r="E22">
            <v>0</v>
          </cell>
          <cell r="F22" t="str">
            <v/>
          </cell>
          <cell r="G22" t="str">
            <v/>
          </cell>
          <cell r="H22">
            <v>0.8</v>
          </cell>
        </row>
        <row r="23">
          <cell r="A23" t="str">
            <v>OBRAS ACCESORIAS INSTALACIONES</v>
          </cell>
          <cell r="B23">
            <v>415</v>
          </cell>
          <cell r="C23">
            <v>0</v>
          </cell>
          <cell r="E23">
            <v>0</v>
          </cell>
          <cell r="F23" t="str">
            <v/>
          </cell>
          <cell r="G23" t="str">
            <v/>
          </cell>
          <cell r="H23">
            <v>0</v>
          </cell>
        </row>
        <row r="24">
          <cell r="A24" t="str">
            <v>PITOMETRÍA</v>
          </cell>
          <cell r="B24">
            <v>68</v>
          </cell>
          <cell r="C24">
            <v>24</v>
          </cell>
          <cell r="D24">
            <v>3.0833333333333335</v>
          </cell>
          <cell r="E24">
            <v>12</v>
          </cell>
          <cell r="F24">
            <v>1.8</v>
          </cell>
          <cell r="G24">
            <v>2.5</v>
          </cell>
          <cell r="H24">
            <v>0.2608695652173913</v>
          </cell>
        </row>
        <row r="25">
          <cell r="A25" t="str">
            <v>PROYECTOS ACUEDUCTO</v>
          </cell>
          <cell r="B25">
            <v>4</v>
          </cell>
          <cell r="C25">
            <v>0</v>
          </cell>
          <cell r="E25">
            <v>0</v>
          </cell>
          <cell r="F25" t="str">
            <v/>
          </cell>
          <cell r="G25" t="str">
            <v/>
          </cell>
          <cell r="H25">
            <v>0</v>
          </cell>
        </row>
        <row r="26">
          <cell r="A26" t="str">
            <v>REFERENCIACIÓN ACUEDUCTO</v>
          </cell>
          <cell r="B26">
            <v>12</v>
          </cell>
          <cell r="C26">
            <v>4</v>
          </cell>
          <cell r="E26">
            <v>0</v>
          </cell>
          <cell r="F26" t="str">
            <v/>
          </cell>
          <cell r="G26" t="str">
            <v/>
          </cell>
          <cell r="H26">
            <v>0.25</v>
          </cell>
        </row>
        <row r="27">
          <cell r="F27" t="str">
            <v/>
          </cell>
          <cell r="G27" t="str">
            <v/>
          </cell>
          <cell r="H27" t="str">
            <v/>
          </cell>
        </row>
        <row r="28">
          <cell r="F28" t="str">
            <v/>
          </cell>
          <cell r="G28" t="str">
            <v/>
          </cell>
          <cell r="H28" t="str">
            <v/>
          </cell>
        </row>
        <row r="29">
          <cell r="F29" t="str">
            <v/>
          </cell>
          <cell r="G29" t="str">
            <v/>
          </cell>
          <cell r="H29" t="str">
            <v/>
          </cell>
        </row>
        <row r="30">
          <cell r="F30" t="str">
            <v/>
          </cell>
          <cell r="G30" t="str">
            <v/>
          </cell>
          <cell r="H30" t="str">
            <v/>
          </cell>
        </row>
        <row r="31">
          <cell r="F31" t="str">
            <v/>
          </cell>
          <cell r="G31" t="str">
            <v/>
          </cell>
          <cell r="H31" t="str">
            <v/>
          </cell>
        </row>
        <row r="32">
          <cell r="F32" t="str">
            <v/>
          </cell>
          <cell r="G32" t="str">
            <v/>
          </cell>
          <cell r="H32" t="str">
            <v/>
          </cell>
        </row>
        <row r="33">
          <cell r="A33" t="str">
            <v>Total general</v>
          </cell>
          <cell r="B33">
            <v>1972</v>
          </cell>
          <cell r="C33">
            <v>677</v>
          </cell>
          <cell r="F33" t="str">
            <v/>
          </cell>
          <cell r="G33" t="str">
            <v/>
          </cell>
          <cell r="H33">
            <v>0.2555681389203473</v>
          </cell>
        </row>
        <row r="35">
          <cell r="A35" t="str">
            <v>CAMBIO ACOMETIDAS CONTRATO</v>
          </cell>
          <cell r="B35">
            <v>212</v>
          </cell>
          <cell r="C35">
            <v>1</v>
          </cell>
          <cell r="D35">
            <v>3</v>
          </cell>
          <cell r="E35">
            <v>21</v>
          </cell>
          <cell r="F35">
            <v>3.4</v>
          </cell>
          <cell r="G35">
            <v>3.4</v>
          </cell>
          <cell r="H35">
            <v>4.6948356807511738E-3</v>
          </cell>
        </row>
        <row r="36">
          <cell r="A36" t="str">
            <v>CASAS SIN AGUA</v>
          </cell>
          <cell r="B36">
            <v>0</v>
          </cell>
          <cell r="C36">
            <v>1</v>
          </cell>
          <cell r="F36" t="str">
            <v/>
          </cell>
          <cell r="G36" t="str">
            <v/>
          </cell>
          <cell r="H36">
            <v>1</v>
          </cell>
        </row>
        <row r="37">
          <cell r="A37" t="str">
            <v>CORTE Y RECONEXION</v>
          </cell>
          <cell r="B37">
            <v>574</v>
          </cell>
          <cell r="C37">
            <v>1</v>
          </cell>
          <cell r="D37">
            <v>1</v>
          </cell>
          <cell r="E37">
            <v>21</v>
          </cell>
          <cell r="F37">
            <v>27.3</v>
          </cell>
          <cell r="G37">
            <v>27.4</v>
          </cell>
          <cell r="H37">
            <v>1.7391304347826088E-3</v>
          </cell>
        </row>
        <row r="38">
          <cell r="A38" t="str">
            <v>DAÑOS ACUEDUCTO</v>
          </cell>
          <cell r="B38">
            <v>2</v>
          </cell>
          <cell r="C38">
            <v>0</v>
          </cell>
          <cell r="F38" t="str">
            <v/>
          </cell>
          <cell r="G38" t="str">
            <v/>
          </cell>
          <cell r="H38">
            <v>0</v>
          </cell>
        </row>
        <row r="39">
          <cell r="A39" t="str">
            <v>FRAUDES</v>
          </cell>
          <cell r="B39">
            <v>5</v>
          </cell>
          <cell r="C39">
            <v>0</v>
          </cell>
          <cell r="F39" t="str">
            <v/>
          </cell>
          <cell r="G39" t="str">
            <v/>
          </cell>
          <cell r="H39">
            <v>0</v>
          </cell>
        </row>
        <row r="40">
          <cell r="A40" t="str">
            <v>GARANTIAS INSTALACIONES</v>
          </cell>
          <cell r="B40">
            <v>16</v>
          </cell>
          <cell r="C40">
            <v>1</v>
          </cell>
          <cell r="D40">
            <v>1</v>
          </cell>
          <cell r="E40">
            <v>21</v>
          </cell>
          <cell r="F40">
            <v>0.8</v>
          </cell>
          <cell r="G40">
            <v>0.8</v>
          </cell>
          <cell r="H40">
            <v>5.8823529411764705E-2</v>
          </cell>
        </row>
        <row r="41">
          <cell r="A41" t="str">
            <v>INSTALACIONES ACUEDUCTO</v>
          </cell>
          <cell r="B41">
            <v>400</v>
          </cell>
          <cell r="C41">
            <v>0</v>
          </cell>
          <cell r="D41">
            <v>5</v>
          </cell>
          <cell r="E41">
            <v>21</v>
          </cell>
          <cell r="F41">
            <v>3.8</v>
          </cell>
          <cell r="G41">
            <v>3.8</v>
          </cell>
          <cell r="H41">
            <v>0</v>
          </cell>
        </row>
        <row r="42">
          <cell r="A42" t="str">
            <v>MEDIDORES 1/2 Y 1"</v>
          </cell>
          <cell r="B42">
            <v>295</v>
          </cell>
          <cell r="C42">
            <v>1</v>
          </cell>
          <cell r="D42">
            <v>4</v>
          </cell>
          <cell r="E42">
            <v>21</v>
          </cell>
          <cell r="F42">
            <v>3.5</v>
          </cell>
          <cell r="G42">
            <v>3.5</v>
          </cell>
          <cell r="H42">
            <v>3.3783783783783786E-3</v>
          </cell>
        </row>
        <row r="43">
          <cell r="A43" t="str">
            <v>MMTO VALVULAS E HIDRANTES</v>
          </cell>
          <cell r="B43">
            <v>48</v>
          </cell>
          <cell r="C43">
            <v>0</v>
          </cell>
          <cell r="D43">
            <v>3</v>
          </cell>
          <cell r="E43">
            <v>21</v>
          </cell>
          <cell r="F43">
            <v>0.8</v>
          </cell>
          <cell r="G43">
            <v>0.8</v>
          </cell>
          <cell r="H43">
            <v>0</v>
          </cell>
        </row>
        <row r="44">
          <cell r="A44" t="str">
            <v>OBRAS ACCESORIAS DAÑOS ACUEDUCTO</v>
          </cell>
          <cell r="B44">
            <v>119</v>
          </cell>
          <cell r="C44">
            <v>0</v>
          </cell>
          <cell r="D44">
            <v>3</v>
          </cell>
          <cell r="E44">
            <v>21</v>
          </cell>
          <cell r="F44">
            <v>1.9</v>
          </cell>
          <cell r="G44">
            <v>1.9</v>
          </cell>
          <cell r="H44">
            <v>0</v>
          </cell>
        </row>
        <row r="45">
          <cell r="A45" t="str">
            <v>OBRAS ACCESORIAS INSTALACIONES</v>
          </cell>
          <cell r="B45">
            <v>8</v>
          </cell>
          <cell r="C45">
            <v>0</v>
          </cell>
          <cell r="D45">
            <v>1</v>
          </cell>
          <cell r="E45">
            <v>21</v>
          </cell>
          <cell r="F45">
            <v>0.4</v>
          </cell>
          <cell r="G45">
            <v>0.4</v>
          </cell>
          <cell r="H45">
            <v>0</v>
          </cell>
        </row>
        <row r="46">
          <cell r="A46" t="str">
            <v>PROYECTOS ACUEDUCTO</v>
          </cell>
          <cell r="B46">
            <v>2</v>
          </cell>
          <cell r="C46">
            <v>0</v>
          </cell>
          <cell r="F46" t="str">
            <v/>
          </cell>
          <cell r="G46" t="str">
            <v/>
          </cell>
          <cell r="H46">
            <v>0</v>
          </cell>
        </row>
        <row r="47">
          <cell r="F47" t="str">
            <v/>
          </cell>
          <cell r="G47" t="str">
            <v/>
          </cell>
          <cell r="H47" t="str">
            <v/>
          </cell>
        </row>
        <row r="48">
          <cell r="F48" t="str">
            <v/>
          </cell>
          <cell r="G48" t="str">
            <v/>
          </cell>
          <cell r="H48" t="str">
            <v/>
          </cell>
        </row>
        <row r="49">
          <cell r="F49" t="str">
            <v/>
          </cell>
          <cell r="G49" t="str">
            <v/>
          </cell>
          <cell r="H49" t="str">
            <v/>
          </cell>
        </row>
        <row r="51">
          <cell r="A51" t="str">
            <v>Total general</v>
          </cell>
          <cell r="B51">
            <v>1681</v>
          </cell>
          <cell r="C51">
            <v>5</v>
          </cell>
          <cell r="F51" t="str">
            <v/>
          </cell>
          <cell r="G51" t="str">
            <v/>
          </cell>
          <cell r="H51">
            <v>2.9655990510083037E-3</v>
          </cell>
        </row>
      </sheetData>
      <sheetData sheetId="2" refreshError="1">
        <row r="12">
          <cell r="A12" t="str">
            <v>CAMBIO ACOMETIDAS CONTRATO</v>
          </cell>
          <cell r="B12">
            <v>9</v>
          </cell>
          <cell r="C12">
            <v>8</v>
          </cell>
          <cell r="E12">
            <v>0</v>
          </cell>
          <cell r="F12" t="str">
            <v/>
          </cell>
          <cell r="G12" t="str">
            <v/>
          </cell>
          <cell r="H12">
            <v>0.47058823529411764</v>
          </cell>
        </row>
        <row r="13">
          <cell r="A13" t="str">
            <v>CARROTANQUE</v>
          </cell>
          <cell r="B13">
            <v>47</v>
          </cell>
          <cell r="C13">
            <v>0</v>
          </cell>
          <cell r="D13">
            <v>1</v>
          </cell>
          <cell r="E13">
            <v>35</v>
          </cell>
          <cell r="F13">
            <v>1.3</v>
          </cell>
          <cell r="G13">
            <v>1.3</v>
          </cell>
          <cell r="H13">
            <v>0</v>
          </cell>
        </row>
        <row r="14">
          <cell r="A14" t="str">
            <v>CASAS SIN AGUA</v>
          </cell>
          <cell r="B14">
            <v>277</v>
          </cell>
          <cell r="C14">
            <v>396</v>
          </cell>
          <cell r="D14">
            <v>1</v>
          </cell>
          <cell r="E14">
            <v>35</v>
          </cell>
          <cell r="F14">
            <v>7.9</v>
          </cell>
          <cell r="G14">
            <v>19.2</v>
          </cell>
          <cell r="H14">
            <v>0.58841010401188709</v>
          </cell>
        </row>
        <row r="15">
          <cell r="A15" t="str">
            <v>CORTE Y RECONEXION</v>
          </cell>
          <cell r="B15">
            <v>5</v>
          </cell>
          <cell r="C15">
            <v>4</v>
          </cell>
          <cell r="E15">
            <v>0</v>
          </cell>
          <cell r="F15" t="str">
            <v/>
          </cell>
          <cell r="G15" t="str">
            <v/>
          </cell>
          <cell r="H15">
            <v>0.44444444444444442</v>
          </cell>
        </row>
        <row r="16">
          <cell r="A16" t="str">
            <v>DAÑOS ACUEDUCTO</v>
          </cell>
          <cell r="B16">
            <v>948</v>
          </cell>
          <cell r="C16">
            <v>86</v>
          </cell>
          <cell r="D16">
            <v>8.1142857142857157</v>
          </cell>
          <cell r="E16">
            <v>35</v>
          </cell>
          <cell r="F16">
            <v>3.3</v>
          </cell>
          <cell r="G16">
            <v>3.6</v>
          </cell>
          <cell r="H16">
            <v>8.3172147001934232E-2</v>
          </cell>
        </row>
        <row r="17">
          <cell r="A17" t="str">
            <v>ESCOMBROS DAÑOS ACUEDUCTO</v>
          </cell>
          <cell r="B17">
            <v>122</v>
          </cell>
          <cell r="C17">
            <v>8</v>
          </cell>
          <cell r="D17">
            <v>1</v>
          </cell>
          <cell r="E17">
            <v>35</v>
          </cell>
          <cell r="F17">
            <v>3.5</v>
          </cell>
          <cell r="G17">
            <v>3.7</v>
          </cell>
          <cell r="H17">
            <v>6.1538461538461542E-2</v>
          </cell>
        </row>
        <row r="18">
          <cell r="A18" t="str">
            <v>FRAUDES</v>
          </cell>
          <cell r="B18">
            <v>315</v>
          </cell>
          <cell r="C18">
            <v>26</v>
          </cell>
          <cell r="D18">
            <v>1</v>
          </cell>
          <cell r="E18">
            <v>21</v>
          </cell>
          <cell r="F18">
            <v>15</v>
          </cell>
          <cell r="G18">
            <v>16.2</v>
          </cell>
          <cell r="H18">
            <v>7.6246334310850442E-2</v>
          </cell>
        </row>
        <row r="19">
          <cell r="A19" t="str">
            <v>GARANTIAS INSTALACIONES</v>
          </cell>
          <cell r="B19">
            <v>19</v>
          </cell>
          <cell r="C19">
            <v>18</v>
          </cell>
          <cell r="E19">
            <v>0</v>
          </cell>
          <cell r="F19" t="str">
            <v/>
          </cell>
          <cell r="G19" t="str">
            <v/>
          </cell>
          <cell r="H19">
            <v>0.48648648648648651</v>
          </cell>
        </row>
        <row r="20">
          <cell r="A20" t="str">
            <v>INSTALACIONES ACUEDUCTO</v>
          </cell>
          <cell r="B20">
            <v>6</v>
          </cell>
          <cell r="C20">
            <v>50</v>
          </cell>
          <cell r="E20">
            <v>0</v>
          </cell>
          <cell r="F20" t="str">
            <v/>
          </cell>
          <cell r="G20" t="str">
            <v/>
          </cell>
          <cell r="H20">
            <v>0.8928571428571429</v>
          </cell>
        </row>
        <row r="21">
          <cell r="A21" t="str">
            <v>MEDIDORES 1/2 Y 1"</v>
          </cell>
          <cell r="B21">
            <v>1</v>
          </cell>
          <cell r="C21">
            <v>22</v>
          </cell>
          <cell r="E21">
            <v>0</v>
          </cell>
          <cell r="F21" t="str">
            <v/>
          </cell>
          <cell r="G21" t="str">
            <v/>
          </cell>
          <cell r="H21">
            <v>0.95652173913043481</v>
          </cell>
        </row>
        <row r="22">
          <cell r="A22" t="str">
            <v>MMTO VALVULAS E HIDRANTES</v>
          </cell>
          <cell r="B22">
            <v>1</v>
          </cell>
          <cell r="C22">
            <v>13</v>
          </cell>
          <cell r="D22">
            <v>1.6857142857142857</v>
          </cell>
          <cell r="E22">
            <v>35</v>
          </cell>
          <cell r="F22">
            <v>0</v>
          </cell>
          <cell r="G22">
            <v>0.2</v>
          </cell>
          <cell r="H22">
            <v>0.9285714285714286</v>
          </cell>
        </row>
        <row r="23">
          <cell r="A23" t="str">
            <v>OBRAS ACCESORIAS DAÑOS ACUEDUCTO</v>
          </cell>
          <cell r="B23">
            <v>0</v>
          </cell>
          <cell r="C23">
            <v>7</v>
          </cell>
          <cell r="E23">
            <v>0</v>
          </cell>
          <cell r="F23" t="str">
            <v/>
          </cell>
          <cell r="G23" t="str">
            <v/>
          </cell>
          <cell r="H23">
            <v>1</v>
          </cell>
        </row>
        <row r="24">
          <cell r="A24" t="str">
            <v>OBRAS ACCESORIAS INSTALACIONES</v>
          </cell>
          <cell r="B24">
            <v>635</v>
          </cell>
          <cell r="C24">
            <v>0</v>
          </cell>
          <cell r="E24">
            <v>0</v>
          </cell>
          <cell r="F24" t="str">
            <v/>
          </cell>
          <cell r="G24" t="str">
            <v/>
          </cell>
          <cell r="H24">
            <v>0</v>
          </cell>
        </row>
        <row r="25">
          <cell r="A25" t="str">
            <v>PITOMETRÍA</v>
          </cell>
          <cell r="B25">
            <v>38</v>
          </cell>
          <cell r="C25">
            <v>30</v>
          </cell>
          <cell r="D25">
            <v>2.875</v>
          </cell>
          <cell r="E25">
            <v>12</v>
          </cell>
          <cell r="F25">
            <v>1.1000000000000001</v>
          </cell>
          <cell r="G25">
            <v>2</v>
          </cell>
          <cell r="H25">
            <v>0.44117647058823528</v>
          </cell>
        </row>
        <row r="26">
          <cell r="A26" t="str">
            <v>PROYECTOS ACUEDUCTO</v>
          </cell>
          <cell r="B26">
            <v>1</v>
          </cell>
          <cell r="C26">
            <v>5</v>
          </cell>
          <cell r="E26">
            <v>0</v>
          </cell>
          <cell r="F26" t="str">
            <v/>
          </cell>
          <cell r="G26" t="str">
            <v/>
          </cell>
          <cell r="H26">
            <v>0.83333333333333337</v>
          </cell>
        </row>
        <row r="27">
          <cell r="A27" t="str">
            <v>REFERENCIACIÓN ACUEDUCTO</v>
          </cell>
          <cell r="B27">
            <v>3</v>
          </cell>
          <cell r="C27">
            <v>2</v>
          </cell>
          <cell r="E27">
            <v>0</v>
          </cell>
          <cell r="F27" t="str">
            <v/>
          </cell>
          <cell r="G27" t="str">
            <v/>
          </cell>
          <cell r="H27">
            <v>0.4</v>
          </cell>
        </row>
        <row r="28">
          <cell r="A28" t="str">
            <v>REVISIÓN  POSTERIOR  FRAUDES</v>
          </cell>
          <cell r="B28">
            <v>1</v>
          </cell>
          <cell r="C28">
            <v>0</v>
          </cell>
          <cell r="E28">
            <v>0</v>
          </cell>
          <cell r="F28" t="str">
            <v/>
          </cell>
          <cell r="G28" t="str">
            <v/>
          </cell>
          <cell r="H28">
            <v>0</v>
          </cell>
        </row>
        <row r="29">
          <cell r="F29" t="str">
            <v/>
          </cell>
          <cell r="G29" t="str">
            <v/>
          </cell>
          <cell r="H29" t="str">
            <v/>
          </cell>
        </row>
        <row r="30">
          <cell r="F30" t="str">
            <v/>
          </cell>
          <cell r="G30" t="str">
            <v/>
          </cell>
          <cell r="H30" t="str">
            <v/>
          </cell>
        </row>
        <row r="31">
          <cell r="F31" t="str">
            <v/>
          </cell>
          <cell r="G31" t="str">
            <v/>
          </cell>
          <cell r="H31" t="str">
            <v/>
          </cell>
        </row>
        <row r="32">
          <cell r="F32" t="str">
            <v/>
          </cell>
          <cell r="G32" t="str">
            <v/>
          </cell>
          <cell r="H32" t="str">
            <v/>
          </cell>
        </row>
        <row r="33">
          <cell r="A33" t="str">
            <v>Total general</v>
          </cell>
          <cell r="B33">
            <v>2428</v>
          </cell>
          <cell r="C33">
            <v>675</v>
          </cell>
          <cell r="F33" t="str">
            <v/>
          </cell>
          <cell r="G33" t="str">
            <v/>
          </cell>
          <cell r="H33">
            <v>0.21753142120528521</v>
          </cell>
        </row>
        <row r="35">
          <cell r="A35" t="str">
            <v>CAMBIO ACOMETIDAS CONTRATO</v>
          </cell>
          <cell r="B35">
            <v>249</v>
          </cell>
          <cell r="C35">
            <v>1</v>
          </cell>
          <cell r="D35">
            <v>3</v>
          </cell>
          <cell r="E35">
            <v>21</v>
          </cell>
          <cell r="F35">
            <v>4</v>
          </cell>
          <cell r="G35">
            <v>4</v>
          </cell>
          <cell r="H35">
            <v>4.0000000000000001E-3</v>
          </cell>
        </row>
        <row r="36">
          <cell r="A36" t="str">
            <v>CASAS SIN AGUA</v>
          </cell>
          <cell r="B36">
            <v>0</v>
          </cell>
          <cell r="C36">
            <v>1</v>
          </cell>
          <cell r="F36" t="str">
            <v/>
          </cell>
          <cell r="G36" t="str">
            <v/>
          </cell>
          <cell r="H36">
            <v>1</v>
          </cell>
        </row>
        <row r="37">
          <cell r="A37" t="str">
            <v>CORTE Y RECONEXION</v>
          </cell>
          <cell r="B37">
            <v>365</v>
          </cell>
          <cell r="C37">
            <v>97</v>
          </cell>
          <cell r="D37">
            <v>1</v>
          </cell>
          <cell r="E37">
            <v>21</v>
          </cell>
          <cell r="F37">
            <v>17.399999999999999</v>
          </cell>
          <cell r="G37">
            <v>22</v>
          </cell>
          <cell r="H37">
            <v>0.20995670995670995</v>
          </cell>
        </row>
        <row r="38">
          <cell r="A38" t="str">
            <v>DAÑOS ACUEDUCTO</v>
          </cell>
          <cell r="B38">
            <v>3</v>
          </cell>
          <cell r="C38">
            <v>0</v>
          </cell>
          <cell r="F38" t="str">
            <v/>
          </cell>
          <cell r="G38" t="str">
            <v/>
          </cell>
          <cell r="H38">
            <v>0</v>
          </cell>
        </row>
        <row r="39">
          <cell r="A39" t="str">
            <v>ESCOMBROS DAÑOS ACUEDUCTO</v>
          </cell>
          <cell r="B39">
            <v>3</v>
          </cell>
          <cell r="C39">
            <v>0</v>
          </cell>
          <cell r="F39" t="str">
            <v/>
          </cell>
          <cell r="G39" t="str">
            <v/>
          </cell>
          <cell r="H39">
            <v>0</v>
          </cell>
        </row>
        <row r="40">
          <cell r="A40" t="str">
            <v>FRAUDES</v>
          </cell>
          <cell r="B40">
            <v>2</v>
          </cell>
          <cell r="C40">
            <v>1</v>
          </cell>
          <cell r="F40" t="str">
            <v/>
          </cell>
          <cell r="G40" t="str">
            <v/>
          </cell>
          <cell r="H40">
            <v>0.33333333333333331</v>
          </cell>
        </row>
        <row r="41">
          <cell r="A41" t="str">
            <v>GARANTIAS INSTALACIONES</v>
          </cell>
          <cell r="B41">
            <v>12</v>
          </cell>
          <cell r="C41">
            <v>4</v>
          </cell>
          <cell r="D41">
            <v>1</v>
          </cell>
          <cell r="E41">
            <v>21</v>
          </cell>
          <cell r="F41">
            <v>0.6</v>
          </cell>
          <cell r="G41">
            <v>0.8</v>
          </cell>
          <cell r="H41">
            <v>0.25</v>
          </cell>
        </row>
        <row r="42">
          <cell r="A42" t="str">
            <v>INSTALACIONES ACUEDUCTO</v>
          </cell>
          <cell r="B42">
            <v>336</v>
          </cell>
          <cell r="C42">
            <v>5</v>
          </cell>
          <cell r="D42">
            <v>5</v>
          </cell>
          <cell r="E42">
            <v>21</v>
          </cell>
          <cell r="F42">
            <v>3.2</v>
          </cell>
          <cell r="G42">
            <v>3.2</v>
          </cell>
          <cell r="H42">
            <v>1.466275659824047E-2</v>
          </cell>
        </row>
        <row r="43">
          <cell r="A43" t="str">
            <v>MEDIDORES 1/2 Y 1"</v>
          </cell>
          <cell r="B43">
            <v>216</v>
          </cell>
          <cell r="C43">
            <v>1</v>
          </cell>
          <cell r="D43">
            <v>4</v>
          </cell>
          <cell r="E43">
            <v>21</v>
          </cell>
          <cell r="F43">
            <v>2.6</v>
          </cell>
          <cell r="G43">
            <v>2.6</v>
          </cell>
          <cell r="H43">
            <v>4.608294930875576E-3</v>
          </cell>
        </row>
        <row r="44">
          <cell r="A44" t="str">
            <v>MMTO VALVULAS E HIDRANTES</v>
          </cell>
          <cell r="B44">
            <v>33</v>
          </cell>
          <cell r="C44">
            <v>0</v>
          </cell>
          <cell r="D44">
            <v>3</v>
          </cell>
          <cell r="E44">
            <v>21</v>
          </cell>
          <cell r="F44">
            <v>0.5</v>
          </cell>
          <cell r="G44">
            <v>0.5</v>
          </cell>
          <cell r="H44">
            <v>0</v>
          </cell>
        </row>
        <row r="45">
          <cell r="A45" t="str">
            <v>OBRAS ACCESORIAS DAÑOS ACUEDUCTO</v>
          </cell>
          <cell r="B45">
            <v>133</v>
          </cell>
          <cell r="C45">
            <v>0</v>
          </cell>
          <cell r="D45">
            <v>3</v>
          </cell>
          <cell r="E45">
            <v>21</v>
          </cell>
          <cell r="F45">
            <v>2.1</v>
          </cell>
          <cell r="G45">
            <v>2.1</v>
          </cell>
          <cell r="H45">
            <v>0</v>
          </cell>
        </row>
        <row r="46">
          <cell r="A46" t="str">
            <v>OBRAS ACCESORIAS INSTALACIONES</v>
          </cell>
          <cell r="B46">
            <v>5</v>
          </cell>
          <cell r="C46">
            <v>0</v>
          </cell>
          <cell r="D46">
            <v>1</v>
          </cell>
          <cell r="E46">
            <v>21</v>
          </cell>
          <cell r="F46">
            <v>0.2</v>
          </cell>
          <cell r="G46">
            <v>0.2</v>
          </cell>
          <cell r="H46">
            <v>0</v>
          </cell>
        </row>
        <row r="47">
          <cell r="A47" t="str">
            <v>PROYECTOS ACUEDUCTO</v>
          </cell>
          <cell r="B47">
            <v>2</v>
          </cell>
          <cell r="C47">
            <v>0</v>
          </cell>
          <cell r="F47" t="str">
            <v/>
          </cell>
          <cell r="G47" t="str">
            <v/>
          </cell>
          <cell r="H47">
            <v>0</v>
          </cell>
        </row>
        <row r="48">
          <cell r="A48" t="str">
            <v>REFERENCIACIÓN ACUEDUCTO</v>
          </cell>
          <cell r="B48">
            <v>1</v>
          </cell>
          <cell r="C48">
            <v>0</v>
          </cell>
          <cell r="F48" t="str">
            <v/>
          </cell>
          <cell r="G48" t="str">
            <v/>
          </cell>
          <cell r="H48">
            <v>0</v>
          </cell>
        </row>
        <row r="49">
          <cell r="F49" t="str">
            <v/>
          </cell>
          <cell r="G49" t="str">
            <v/>
          </cell>
          <cell r="H49" t="str">
            <v/>
          </cell>
        </row>
        <row r="51">
          <cell r="A51" t="str">
            <v>Total general</v>
          </cell>
          <cell r="B51">
            <v>1360</v>
          </cell>
          <cell r="C51">
            <v>110</v>
          </cell>
          <cell r="F51" t="str">
            <v/>
          </cell>
          <cell r="G51" t="str">
            <v/>
          </cell>
          <cell r="H51">
            <v>7.4829931972789115E-2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Feb"/>
      <sheetName val="Mar-Abr"/>
      <sheetName val="May-Jun"/>
      <sheetName val="Jul-Ago"/>
      <sheetName val="Sep-Oct"/>
      <sheetName val="Nov-Dic"/>
      <sheetName val="Ene-Dic EEPPM"/>
      <sheetName val="May-Dic Contrato"/>
      <sheetName val="ENE"/>
      <sheetName val="FEB"/>
      <sheetName val="MAR"/>
    </sheetNames>
    <sheetDataSet>
      <sheetData sheetId="0" refreshError="1">
        <row r="12">
          <cell r="A12" t="str">
            <v>CARROTANQUE</v>
          </cell>
          <cell r="B12">
            <v>57</v>
          </cell>
          <cell r="C12">
            <v>2</v>
          </cell>
          <cell r="D12">
            <v>1</v>
          </cell>
          <cell r="E12">
            <v>43</v>
          </cell>
          <cell r="F12">
            <v>1.3</v>
          </cell>
          <cell r="G12">
            <v>1.4</v>
          </cell>
          <cell r="H12">
            <v>3.3898305084745763E-2</v>
          </cell>
        </row>
        <row r="13">
          <cell r="A13" t="str">
            <v>CASAS SIN AGUA</v>
          </cell>
          <cell r="B13">
            <v>573</v>
          </cell>
          <cell r="C13">
            <v>548</v>
          </cell>
          <cell r="D13">
            <v>1</v>
          </cell>
          <cell r="E13">
            <v>59</v>
          </cell>
          <cell r="F13">
            <v>9.6999999999999993</v>
          </cell>
          <cell r="G13">
            <v>19</v>
          </cell>
          <cell r="H13">
            <v>0.48884924174843891</v>
          </cell>
        </row>
        <row r="14">
          <cell r="A14" t="str">
            <v>CORTE Y RECONEXION</v>
          </cell>
          <cell r="B14">
            <v>37</v>
          </cell>
          <cell r="C14">
            <v>65</v>
          </cell>
          <cell r="F14" t="str">
            <v/>
          </cell>
          <cell r="G14" t="str">
            <v/>
          </cell>
          <cell r="H14">
            <v>0.63725490196078427</v>
          </cell>
        </row>
        <row r="15">
          <cell r="A15" t="str">
            <v>DAÑOS ACUEDUCTO</v>
          </cell>
          <cell r="B15">
            <v>591</v>
          </cell>
          <cell r="C15">
            <v>205</v>
          </cell>
          <cell r="D15">
            <v>7.3050847457627119</v>
          </cell>
          <cell r="E15">
            <v>59</v>
          </cell>
          <cell r="F15">
            <v>1.4</v>
          </cell>
          <cell r="G15">
            <v>1.8</v>
          </cell>
          <cell r="H15">
            <v>0.25753768844221103</v>
          </cell>
        </row>
        <row r="16">
          <cell r="A16" t="str">
            <v>ESCOMBROS DAÑOS ACUEDUCTO</v>
          </cell>
          <cell r="B16">
            <v>271</v>
          </cell>
          <cell r="C16">
            <v>8</v>
          </cell>
          <cell r="D16">
            <v>1</v>
          </cell>
          <cell r="E16">
            <v>59</v>
          </cell>
          <cell r="F16">
            <v>4.5999999999999996</v>
          </cell>
          <cell r="G16">
            <v>4.7</v>
          </cell>
          <cell r="H16">
            <v>2.8673835125448029E-2</v>
          </cell>
        </row>
        <row r="17">
          <cell r="A17" t="str">
            <v>FRAUDES</v>
          </cell>
          <cell r="B17">
            <v>13</v>
          </cell>
          <cell r="C17">
            <v>103</v>
          </cell>
          <cell r="D17">
            <v>1</v>
          </cell>
          <cell r="E17">
            <v>11</v>
          </cell>
          <cell r="F17">
            <v>10.5</v>
          </cell>
          <cell r="G17">
            <v>10.5</v>
          </cell>
          <cell r="H17">
            <v>0.88793103448275867</v>
          </cell>
        </row>
        <row r="18">
          <cell r="A18" t="str">
            <v>GARANTIAS INSTALACIONES</v>
          </cell>
          <cell r="B18">
            <v>25</v>
          </cell>
          <cell r="C18">
            <v>40</v>
          </cell>
          <cell r="F18" t="str">
            <v/>
          </cell>
          <cell r="G18" t="str">
            <v/>
          </cell>
          <cell r="H18">
            <v>0.61538461538461542</v>
          </cell>
        </row>
        <row r="19">
          <cell r="A19" t="str">
            <v>INSTALACIONES ACUEDUCTO</v>
          </cell>
          <cell r="B19">
            <v>5</v>
          </cell>
          <cell r="C19">
            <v>81</v>
          </cell>
          <cell r="F19" t="str">
            <v/>
          </cell>
          <cell r="G19" t="str">
            <v/>
          </cell>
          <cell r="H19">
            <v>0.94186046511627908</v>
          </cell>
        </row>
        <row r="20">
          <cell r="A20" t="str">
            <v>INSTALACIONES ALCANTARILLADO</v>
          </cell>
          <cell r="B20">
            <v>5</v>
          </cell>
          <cell r="C20">
            <v>0</v>
          </cell>
          <cell r="F20" t="str">
            <v/>
          </cell>
          <cell r="G20" t="str">
            <v/>
          </cell>
          <cell r="H20">
            <v>0</v>
          </cell>
        </row>
        <row r="21">
          <cell r="A21" t="str">
            <v>MEDIDORES 1/2 Y 1"</v>
          </cell>
          <cell r="B21">
            <v>19</v>
          </cell>
          <cell r="C21">
            <v>16</v>
          </cell>
          <cell r="F21" t="str">
            <v/>
          </cell>
          <cell r="G21" t="str">
            <v/>
          </cell>
          <cell r="H21">
            <v>0.45714285714285713</v>
          </cell>
        </row>
        <row r="22">
          <cell r="A22" t="str">
            <v>MMTO VALVULAS E HIDRANTES</v>
          </cell>
          <cell r="B22">
            <v>12</v>
          </cell>
          <cell r="C22">
            <v>26</v>
          </cell>
          <cell r="D22">
            <v>1</v>
          </cell>
          <cell r="E22">
            <v>59</v>
          </cell>
          <cell r="F22">
            <v>0.2</v>
          </cell>
          <cell r="G22">
            <v>0.6</v>
          </cell>
          <cell r="H22">
            <v>0.68421052631578949</v>
          </cell>
        </row>
        <row r="23">
          <cell r="A23" t="str">
            <v>OBRAS ACCESORIAS DAÑOS ACUEDUCTO</v>
          </cell>
          <cell r="B23">
            <v>18</v>
          </cell>
          <cell r="C23">
            <v>0</v>
          </cell>
          <cell r="F23" t="str">
            <v/>
          </cell>
          <cell r="G23" t="str">
            <v/>
          </cell>
          <cell r="H23">
            <v>0</v>
          </cell>
        </row>
        <row r="24">
          <cell r="A24" t="str">
            <v>OBRAS ACCESORIAS INSTALACIONES</v>
          </cell>
          <cell r="B24">
            <v>653</v>
          </cell>
          <cell r="C24">
            <v>0</v>
          </cell>
          <cell r="F24" t="str">
            <v/>
          </cell>
          <cell r="G24" t="str">
            <v/>
          </cell>
          <cell r="H24">
            <v>0</v>
          </cell>
        </row>
        <row r="25">
          <cell r="A25" t="str">
            <v>PITOMETRÍA</v>
          </cell>
          <cell r="B25">
            <v>82</v>
          </cell>
          <cell r="C25">
            <v>95</v>
          </cell>
          <cell r="D25">
            <v>1</v>
          </cell>
          <cell r="E25">
            <v>17</v>
          </cell>
          <cell r="F25">
            <v>4.8</v>
          </cell>
          <cell r="G25">
            <v>10.4</v>
          </cell>
          <cell r="H25">
            <v>0.53672316384180796</v>
          </cell>
        </row>
        <row r="26">
          <cell r="A26" t="str">
            <v>PROYECTOS ACUEDUCTO</v>
          </cell>
          <cell r="B26">
            <v>47</v>
          </cell>
          <cell r="C26">
            <v>62</v>
          </cell>
          <cell r="F26" t="str">
            <v/>
          </cell>
          <cell r="G26" t="str">
            <v/>
          </cell>
          <cell r="H26">
            <v>0.56880733944954132</v>
          </cell>
        </row>
        <row r="27">
          <cell r="A27" t="str">
            <v>REFERENCIACIÓN ACUEDUCTO</v>
          </cell>
          <cell r="B27">
            <v>3</v>
          </cell>
          <cell r="C27">
            <v>3</v>
          </cell>
          <cell r="F27" t="str">
            <v/>
          </cell>
          <cell r="G27" t="str">
            <v/>
          </cell>
          <cell r="H27">
            <v>0.5</v>
          </cell>
        </row>
        <row r="28">
          <cell r="A28" t="str">
            <v>REPARACION CAJAS DE MEDIDORES</v>
          </cell>
          <cell r="B28">
            <v>1</v>
          </cell>
          <cell r="C28">
            <v>19</v>
          </cell>
          <cell r="F28" t="str">
            <v/>
          </cell>
          <cell r="G28" t="str">
            <v/>
          </cell>
          <cell r="H28">
            <v>0.95</v>
          </cell>
        </row>
        <row r="29">
          <cell r="A29" t="str">
            <v>RETIRO MEDIDOR</v>
          </cell>
          <cell r="B29">
            <v>113</v>
          </cell>
          <cell r="C29">
            <v>65</v>
          </cell>
          <cell r="F29" t="str">
            <v/>
          </cell>
          <cell r="G29" t="str">
            <v/>
          </cell>
          <cell r="H29">
            <v>0.3651685393258427</v>
          </cell>
        </row>
        <row r="30">
          <cell r="A30" t="str">
            <v>TAPONADAS</v>
          </cell>
          <cell r="B30">
            <v>1</v>
          </cell>
          <cell r="C30">
            <v>7</v>
          </cell>
          <cell r="F30" t="str">
            <v/>
          </cell>
          <cell r="G30" t="str">
            <v/>
          </cell>
          <cell r="H30">
            <v>0.875</v>
          </cell>
        </row>
        <row r="31">
          <cell r="A31" t="str">
            <v>TRASLADO MEDIDOR</v>
          </cell>
          <cell r="B31">
            <v>0</v>
          </cell>
          <cell r="C31">
            <v>6</v>
          </cell>
          <cell r="F31" t="str">
            <v/>
          </cell>
          <cell r="G31" t="str">
            <v/>
          </cell>
          <cell r="H31">
            <v>1</v>
          </cell>
        </row>
        <row r="32">
          <cell r="F32" t="str">
            <v/>
          </cell>
          <cell r="G32" t="str">
            <v/>
          </cell>
          <cell r="H32" t="str">
            <v/>
          </cell>
        </row>
        <row r="33">
          <cell r="A33" t="str">
            <v>Total general</v>
          </cell>
          <cell r="B33">
            <v>2526</v>
          </cell>
          <cell r="C33">
            <v>1351</v>
          </cell>
          <cell r="F33" t="str">
            <v/>
          </cell>
          <cell r="G33" t="str">
            <v/>
          </cell>
          <cell r="H33">
            <v>0.34846530822801136</v>
          </cell>
        </row>
        <row r="34">
          <cell r="F34" t="str">
            <v/>
          </cell>
          <cell r="G34" t="str">
            <v/>
          </cell>
          <cell r="H34" t="str">
            <v/>
          </cell>
        </row>
      </sheetData>
      <sheetData sheetId="1" refreshError="1">
        <row r="12">
          <cell r="A12" t="str">
            <v>CARROTANQUE</v>
          </cell>
          <cell r="B12">
            <v>104</v>
          </cell>
          <cell r="C12">
            <v>14</v>
          </cell>
          <cell r="D12">
            <v>1</v>
          </cell>
          <cell r="E12">
            <v>46</v>
          </cell>
          <cell r="F12">
            <v>2.2999999999999998</v>
          </cell>
          <cell r="G12">
            <v>2.6</v>
          </cell>
          <cell r="H12">
            <v>0.11864406779661017</v>
          </cell>
        </row>
        <row r="13">
          <cell r="A13" t="str">
            <v>CASAS SIN AGUA</v>
          </cell>
          <cell r="B13">
            <v>546</v>
          </cell>
          <cell r="C13">
            <v>609</v>
          </cell>
          <cell r="D13">
            <v>1</v>
          </cell>
          <cell r="E13">
            <v>61</v>
          </cell>
          <cell r="F13">
            <v>9</v>
          </cell>
          <cell r="G13">
            <v>18.899999999999999</v>
          </cell>
          <cell r="H13">
            <v>0.52727272727272723</v>
          </cell>
        </row>
        <row r="14">
          <cell r="A14" t="str">
            <v>CORTE Y RECONEXION</v>
          </cell>
          <cell r="B14">
            <v>122</v>
          </cell>
          <cell r="C14">
            <v>138</v>
          </cell>
          <cell r="F14" t="str">
            <v/>
          </cell>
          <cell r="G14" t="str">
            <v/>
          </cell>
          <cell r="H14">
            <v>0.53076923076923077</v>
          </cell>
        </row>
        <row r="15">
          <cell r="A15" t="str">
            <v>DAÑOS ACUEDUCTO</v>
          </cell>
          <cell r="B15">
            <v>666</v>
          </cell>
          <cell r="C15">
            <v>234</v>
          </cell>
          <cell r="D15">
            <v>7.442622950819672</v>
          </cell>
          <cell r="E15">
            <v>61</v>
          </cell>
          <cell r="F15">
            <v>1.5</v>
          </cell>
          <cell r="G15">
            <v>2</v>
          </cell>
          <cell r="H15">
            <v>0.26</v>
          </cell>
        </row>
        <row r="16">
          <cell r="A16" t="str">
            <v>ESCOMBROS DAÑOS ACUEDUCTO</v>
          </cell>
          <cell r="B16">
            <v>221</v>
          </cell>
          <cell r="C16">
            <v>9</v>
          </cell>
          <cell r="D16">
            <v>1</v>
          </cell>
          <cell r="E16">
            <v>61</v>
          </cell>
          <cell r="F16">
            <v>3.6</v>
          </cell>
          <cell r="G16">
            <v>3.8</v>
          </cell>
          <cell r="H16">
            <v>3.9130434782608699E-2</v>
          </cell>
        </row>
        <row r="17">
          <cell r="A17" t="str">
            <v>FRAUDES</v>
          </cell>
          <cell r="B17">
            <v>62</v>
          </cell>
          <cell r="C17">
            <v>249</v>
          </cell>
          <cell r="D17">
            <v>1</v>
          </cell>
          <cell r="E17">
            <v>14</v>
          </cell>
          <cell r="F17">
            <v>22.2</v>
          </cell>
          <cell r="G17">
            <v>22.2</v>
          </cell>
          <cell r="H17">
            <v>0.80064308681672025</v>
          </cell>
        </row>
        <row r="18">
          <cell r="A18" t="str">
            <v>GARANTIAS INSTALACIONES</v>
          </cell>
          <cell r="B18">
            <v>70</v>
          </cell>
          <cell r="C18">
            <v>23</v>
          </cell>
          <cell r="F18" t="str">
            <v/>
          </cell>
          <cell r="G18" t="str">
            <v/>
          </cell>
          <cell r="H18">
            <v>0.24731182795698925</v>
          </cell>
        </row>
        <row r="19">
          <cell r="A19" t="str">
            <v>INSTALACIONES ACUEDUCTO</v>
          </cell>
          <cell r="B19">
            <v>13</v>
          </cell>
          <cell r="C19">
            <v>39</v>
          </cell>
          <cell r="F19" t="str">
            <v/>
          </cell>
          <cell r="G19" t="str">
            <v/>
          </cell>
          <cell r="H19">
            <v>0.75</v>
          </cell>
        </row>
        <row r="20">
          <cell r="A20" t="str">
            <v>INSTALACIONES ALCANTARILLADO</v>
          </cell>
          <cell r="B20">
            <v>3</v>
          </cell>
          <cell r="C20">
            <v>3</v>
          </cell>
          <cell r="F20" t="str">
            <v/>
          </cell>
          <cell r="G20" t="str">
            <v/>
          </cell>
          <cell r="H20">
            <v>0.5</v>
          </cell>
        </row>
        <row r="21">
          <cell r="A21" t="str">
            <v>MEDIDORES 1/2 Y 1"</v>
          </cell>
          <cell r="B21">
            <v>7</v>
          </cell>
          <cell r="C21">
            <v>18</v>
          </cell>
          <cell r="F21" t="str">
            <v/>
          </cell>
          <cell r="G21" t="str">
            <v/>
          </cell>
          <cell r="H21">
            <v>0.72</v>
          </cell>
        </row>
        <row r="22">
          <cell r="A22" t="str">
            <v>MMTO VALVULAS E HIDRANTES</v>
          </cell>
          <cell r="B22">
            <v>10</v>
          </cell>
          <cell r="C22">
            <v>19</v>
          </cell>
          <cell r="D22">
            <v>1</v>
          </cell>
          <cell r="E22">
            <v>61</v>
          </cell>
          <cell r="F22">
            <v>0.2</v>
          </cell>
          <cell r="G22">
            <v>0.5</v>
          </cell>
          <cell r="H22">
            <v>0.65517241379310343</v>
          </cell>
        </row>
        <row r="23">
          <cell r="A23" t="str">
            <v>OBRAS ACCESORIAS DAÑOS ACUEDUCTO</v>
          </cell>
          <cell r="B23">
            <v>2</v>
          </cell>
          <cell r="C23">
            <v>14</v>
          </cell>
          <cell r="F23" t="str">
            <v/>
          </cell>
          <cell r="G23" t="str">
            <v/>
          </cell>
          <cell r="H23">
            <v>0.875</v>
          </cell>
        </row>
        <row r="24">
          <cell r="A24" t="str">
            <v>OBRAS ACCESORIAS INSTALACIONES</v>
          </cell>
          <cell r="B24">
            <v>544</v>
          </cell>
          <cell r="C24">
            <v>1</v>
          </cell>
          <cell r="F24" t="str">
            <v/>
          </cell>
          <cell r="G24" t="str">
            <v/>
          </cell>
          <cell r="H24">
            <v>1.834862385321101E-3</v>
          </cell>
        </row>
        <row r="25">
          <cell r="A25" t="str">
            <v>PITOMETRÍA</v>
          </cell>
          <cell r="B25">
            <v>72</v>
          </cell>
          <cell r="C25">
            <v>75</v>
          </cell>
          <cell r="D25">
            <v>1</v>
          </cell>
          <cell r="E25">
            <v>21</v>
          </cell>
          <cell r="F25">
            <v>3.4</v>
          </cell>
          <cell r="G25">
            <v>7</v>
          </cell>
          <cell r="H25">
            <v>0.51020408163265307</v>
          </cell>
        </row>
        <row r="26">
          <cell r="A26" t="str">
            <v>PROYECTOS ACUEDUCTO</v>
          </cell>
          <cell r="B26">
            <v>52</v>
          </cell>
          <cell r="C26">
            <v>4</v>
          </cell>
          <cell r="F26" t="str">
            <v/>
          </cell>
          <cell r="G26" t="str">
            <v/>
          </cell>
          <cell r="H26">
            <v>7.1428571428571425E-2</v>
          </cell>
        </row>
        <row r="27">
          <cell r="A27" t="str">
            <v>REFERENCIACIÓN ACUEDUCTO</v>
          </cell>
          <cell r="B27">
            <v>1</v>
          </cell>
          <cell r="C27">
            <v>0</v>
          </cell>
          <cell r="F27" t="str">
            <v/>
          </cell>
          <cell r="G27" t="str">
            <v/>
          </cell>
          <cell r="H27">
            <v>0</v>
          </cell>
        </row>
        <row r="28">
          <cell r="A28" t="str">
            <v>REPARACION CAJAS DE MEDIDORES</v>
          </cell>
          <cell r="B28">
            <v>1</v>
          </cell>
          <cell r="C28">
            <v>6</v>
          </cell>
          <cell r="F28" t="str">
            <v/>
          </cell>
          <cell r="G28" t="str">
            <v/>
          </cell>
          <cell r="H28">
            <v>0.8571428571428571</v>
          </cell>
        </row>
        <row r="29">
          <cell r="A29" t="str">
            <v>RETIRO MEDIDOR</v>
          </cell>
          <cell r="B29">
            <v>121</v>
          </cell>
          <cell r="C29">
            <v>52</v>
          </cell>
          <cell r="F29" t="str">
            <v/>
          </cell>
          <cell r="G29" t="str">
            <v/>
          </cell>
          <cell r="H29">
            <v>0.30057803468208094</v>
          </cell>
        </row>
        <row r="30">
          <cell r="A30" t="str">
            <v>TAPONADAS</v>
          </cell>
          <cell r="B30">
            <v>2</v>
          </cell>
          <cell r="C30">
            <v>20</v>
          </cell>
          <cell r="F30" t="str">
            <v/>
          </cell>
          <cell r="G30" t="str">
            <v/>
          </cell>
          <cell r="H30">
            <v>0.90909090909090906</v>
          </cell>
        </row>
        <row r="31">
          <cell r="A31" t="str">
            <v>TRASLADO MEDIDOR</v>
          </cell>
          <cell r="B31">
            <v>1</v>
          </cell>
          <cell r="C31">
            <v>0</v>
          </cell>
          <cell r="F31" t="str">
            <v/>
          </cell>
          <cell r="G31" t="str">
            <v/>
          </cell>
          <cell r="H31">
            <v>0</v>
          </cell>
        </row>
        <row r="32">
          <cell r="F32" t="str">
            <v/>
          </cell>
          <cell r="G32" t="str">
            <v/>
          </cell>
          <cell r="H32" t="str">
            <v/>
          </cell>
        </row>
        <row r="33">
          <cell r="A33" t="str">
            <v>Total general</v>
          </cell>
          <cell r="B33">
            <v>2620</v>
          </cell>
          <cell r="C33">
            <v>1527</v>
          </cell>
          <cell r="F33" t="str">
            <v/>
          </cell>
          <cell r="G33" t="str">
            <v/>
          </cell>
          <cell r="H33">
            <v>0.36821798890764407</v>
          </cell>
        </row>
        <row r="34">
          <cell r="F34" t="str">
            <v/>
          </cell>
          <cell r="G34" t="str">
            <v/>
          </cell>
          <cell r="H34" t="str">
            <v/>
          </cell>
        </row>
      </sheetData>
      <sheetData sheetId="2" refreshError="1">
        <row r="12">
          <cell r="A12" t="str">
            <v>CAMBIO ACOMETIDAS CONTRATO</v>
          </cell>
          <cell r="B12">
            <v>2</v>
          </cell>
          <cell r="C12">
            <v>5</v>
          </cell>
          <cell r="F12" t="str">
            <v/>
          </cell>
          <cell r="G12" t="str">
            <v/>
          </cell>
          <cell r="H12">
            <v>0.7142857142857143</v>
          </cell>
        </row>
        <row r="13">
          <cell r="A13" t="str">
            <v>CARROTANQUE</v>
          </cell>
          <cell r="B13">
            <v>80</v>
          </cell>
          <cell r="C13">
            <v>2</v>
          </cell>
          <cell r="D13">
            <v>1</v>
          </cell>
          <cell r="E13">
            <v>44</v>
          </cell>
          <cell r="F13">
            <v>1.8</v>
          </cell>
          <cell r="G13">
            <v>1.9</v>
          </cell>
          <cell r="H13">
            <v>2.4390243902439025E-2</v>
          </cell>
        </row>
        <row r="14">
          <cell r="A14" t="str">
            <v>CASAS SIN AGUA</v>
          </cell>
          <cell r="B14">
            <v>500</v>
          </cell>
          <cell r="C14">
            <v>535</v>
          </cell>
          <cell r="D14">
            <v>1</v>
          </cell>
          <cell r="E14">
            <v>61</v>
          </cell>
          <cell r="F14">
            <v>8.1999999999999993</v>
          </cell>
          <cell r="G14">
            <v>17</v>
          </cell>
          <cell r="H14">
            <v>0.51690821256038644</v>
          </cell>
        </row>
        <row r="15">
          <cell r="A15" t="str">
            <v>CORTE Y RECONEXION</v>
          </cell>
          <cell r="B15">
            <v>19</v>
          </cell>
          <cell r="C15">
            <v>17</v>
          </cell>
          <cell r="F15" t="str">
            <v/>
          </cell>
          <cell r="G15" t="str">
            <v/>
          </cell>
          <cell r="H15">
            <v>0.47222222222222221</v>
          </cell>
        </row>
        <row r="16">
          <cell r="A16" t="str">
            <v>DAÑOS ACUEDUCTO</v>
          </cell>
          <cell r="B16">
            <v>598</v>
          </cell>
          <cell r="C16">
            <v>259</v>
          </cell>
          <cell r="D16">
            <v>7.278688524590164</v>
          </cell>
          <cell r="E16">
            <v>61</v>
          </cell>
          <cell r="F16">
            <v>1.3</v>
          </cell>
          <cell r="G16">
            <v>1.9</v>
          </cell>
          <cell r="H16">
            <v>0.30221703617269546</v>
          </cell>
        </row>
        <row r="17">
          <cell r="A17" t="str">
            <v>ESCOMBROS DAÑOS ACUEDUCTO</v>
          </cell>
          <cell r="B17">
            <v>188</v>
          </cell>
          <cell r="C17">
            <v>9</v>
          </cell>
          <cell r="D17">
            <v>1</v>
          </cell>
          <cell r="E17">
            <v>61</v>
          </cell>
          <cell r="F17">
            <v>3.1</v>
          </cell>
          <cell r="G17">
            <v>3.2</v>
          </cell>
          <cell r="H17">
            <v>4.5685279187817257E-2</v>
          </cell>
        </row>
        <row r="18">
          <cell r="A18" t="str">
            <v>FRAUDES</v>
          </cell>
          <cell r="B18">
            <v>234</v>
          </cell>
          <cell r="C18">
            <v>222</v>
          </cell>
          <cell r="D18">
            <v>1</v>
          </cell>
          <cell r="E18">
            <v>18</v>
          </cell>
          <cell r="F18">
            <v>13</v>
          </cell>
          <cell r="G18">
            <v>25.3</v>
          </cell>
          <cell r="H18">
            <v>0.48684210526315791</v>
          </cell>
        </row>
        <row r="19">
          <cell r="A19" t="str">
            <v>GARANTIAS INSTALACIONES</v>
          </cell>
          <cell r="B19">
            <v>13</v>
          </cell>
          <cell r="C19">
            <v>7</v>
          </cell>
          <cell r="F19" t="str">
            <v/>
          </cell>
          <cell r="G19" t="str">
            <v/>
          </cell>
          <cell r="H19">
            <v>0.35</v>
          </cell>
        </row>
        <row r="20">
          <cell r="A20" t="str">
            <v>INSTALACIONES ACUEDUCTO</v>
          </cell>
          <cell r="B20">
            <v>48</v>
          </cell>
          <cell r="C20">
            <v>104</v>
          </cell>
          <cell r="F20" t="str">
            <v/>
          </cell>
          <cell r="G20" t="str">
            <v/>
          </cell>
          <cell r="H20">
            <v>0.68421052631578949</v>
          </cell>
        </row>
        <row r="21">
          <cell r="A21" t="str">
            <v>INSTALACIONES ALCANTARILLADO</v>
          </cell>
          <cell r="B21">
            <v>8</v>
          </cell>
          <cell r="C21">
            <v>0</v>
          </cell>
          <cell r="F21" t="str">
            <v/>
          </cell>
          <cell r="G21" t="str">
            <v/>
          </cell>
          <cell r="H21">
            <v>0</v>
          </cell>
        </row>
        <row r="22">
          <cell r="A22" t="str">
            <v>MEDIDORES 1/2 Y 1"</v>
          </cell>
          <cell r="B22">
            <v>3</v>
          </cell>
          <cell r="C22">
            <v>4</v>
          </cell>
          <cell r="F22" t="str">
            <v/>
          </cell>
          <cell r="G22" t="str">
            <v/>
          </cell>
          <cell r="H22">
            <v>0.5714285714285714</v>
          </cell>
        </row>
        <row r="23">
          <cell r="A23" t="str">
            <v>MMTO VALVULAS E HIDRANTES</v>
          </cell>
          <cell r="B23">
            <v>2</v>
          </cell>
          <cell r="C23">
            <v>1</v>
          </cell>
          <cell r="D23">
            <v>1</v>
          </cell>
          <cell r="E23">
            <v>61</v>
          </cell>
          <cell r="F23">
            <v>0</v>
          </cell>
          <cell r="G23">
            <v>0</v>
          </cell>
          <cell r="H23">
            <v>0.33333333333333331</v>
          </cell>
        </row>
        <row r="24">
          <cell r="A24" t="str">
            <v>OBRAS ACCESORIAS DAÑOS ACUEDUCTO</v>
          </cell>
          <cell r="B24">
            <v>4</v>
          </cell>
          <cell r="C24">
            <v>23</v>
          </cell>
          <cell r="F24" t="str">
            <v/>
          </cell>
          <cell r="G24" t="str">
            <v/>
          </cell>
          <cell r="H24">
            <v>0.85185185185185186</v>
          </cell>
        </row>
        <row r="25">
          <cell r="A25" t="str">
            <v>OBRAS ACCESORIAS INSTALACIONES</v>
          </cell>
          <cell r="B25">
            <v>1107</v>
          </cell>
          <cell r="C25">
            <v>0</v>
          </cell>
          <cell r="F25" t="str">
            <v/>
          </cell>
          <cell r="G25" t="str">
            <v/>
          </cell>
          <cell r="H25">
            <v>0</v>
          </cell>
        </row>
        <row r="26">
          <cell r="A26" t="str">
            <v>PITOMETRÍA</v>
          </cell>
          <cell r="B26">
            <v>150</v>
          </cell>
          <cell r="C26">
            <v>65</v>
          </cell>
          <cell r="D26">
            <v>1</v>
          </cell>
          <cell r="E26">
            <v>20</v>
          </cell>
          <cell r="F26">
            <v>7.5</v>
          </cell>
          <cell r="G26">
            <v>10.8</v>
          </cell>
          <cell r="H26">
            <v>0.30232558139534882</v>
          </cell>
        </row>
        <row r="27">
          <cell r="A27" t="str">
            <v>PROYECTOS ACUEDUCTO</v>
          </cell>
          <cell r="B27">
            <v>62</v>
          </cell>
          <cell r="C27">
            <v>1</v>
          </cell>
          <cell r="F27" t="str">
            <v/>
          </cell>
          <cell r="G27" t="str">
            <v/>
          </cell>
          <cell r="H27">
            <v>1.5873015873015872E-2</v>
          </cell>
        </row>
        <row r="28">
          <cell r="A28" t="str">
            <v>REFERENCIACIÓN ACUEDUCTO</v>
          </cell>
          <cell r="B28">
            <v>1</v>
          </cell>
          <cell r="C28">
            <v>3</v>
          </cell>
          <cell r="F28" t="str">
            <v/>
          </cell>
          <cell r="G28" t="str">
            <v/>
          </cell>
          <cell r="H28">
            <v>0.75</v>
          </cell>
        </row>
        <row r="29">
          <cell r="A29" t="str">
            <v>TRASLADO MEDIDOR</v>
          </cell>
          <cell r="B29">
            <v>1</v>
          </cell>
          <cell r="C29">
            <v>0</v>
          </cell>
          <cell r="F29" t="str">
            <v/>
          </cell>
          <cell r="G29" t="str">
            <v/>
          </cell>
          <cell r="H29">
            <v>0</v>
          </cell>
        </row>
        <row r="30">
          <cell r="F30" t="str">
            <v/>
          </cell>
          <cell r="G30" t="str">
            <v/>
          </cell>
          <cell r="H30" t="str">
            <v/>
          </cell>
        </row>
        <row r="31">
          <cell r="A31" t="str">
            <v>Total general</v>
          </cell>
          <cell r="B31">
            <v>3020</v>
          </cell>
          <cell r="C31">
            <v>1257</v>
          </cell>
          <cell r="F31" t="str">
            <v/>
          </cell>
          <cell r="G31" t="str">
            <v/>
          </cell>
          <cell r="H31">
            <v>0.29389759176993219</v>
          </cell>
        </row>
        <row r="32">
          <cell r="F32" t="str">
            <v/>
          </cell>
          <cell r="G32" t="str">
            <v/>
          </cell>
          <cell r="H32" t="str">
            <v/>
          </cell>
        </row>
      </sheetData>
      <sheetData sheetId="3" refreshError="1">
        <row r="12">
          <cell r="A12" t="str">
            <v>CAMBIO ACOMETIDAS CONTRATO</v>
          </cell>
          <cell r="B12">
            <v>6</v>
          </cell>
          <cell r="C12">
            <v>4</v>
          </cell>
          <cell r="F12" t="str">
            <v/>
          </cell>
          <cell r="G12" t="str">
            <v/>
          </cell>
          <cell r="H12">
            <v>0.4</v>
          </cell>
        </row>
        <row r="13">
          <cell r="A13" t="str">
            <v>CARROTANQUE</v>
          </cell>
          <cell r="B13">
            <v>65</v>
          </cell>
          <cell r="C13">
            <v>1</v>
          </cell>
          <cell r="D13">
            <v>1</v>
          </cell>
          <cell r="E13">
            <v>45</v>
          </cell>
          <cell r="F13">
            <v>1.4</v>
          </cell>
          <cell r="G13">
            <v>1.5</v>
          </cell>
          <cell r="H13">
            <v>1.5151515151515152E-2</v>
          </cell>
        </row>
        <row r="14">
          <cell r="A14" t="str">
            <v>CASAS SIN AGUA</v>
          </cell>
          <cell r="B14">
            <v>477</v>
          </cell>
          <cell r="C14">
            <v>610</v>
          </cell>
          <cell r="D14">
            <v>1</v>
          </cell>
          <cell r="E14">
            <v>62</v>
          </cell>
          <cell r="F14">
            <v>7.7</v>
          </cell>
          <cell r="G14">
            <v>17.5</v>
          </cell>
          <cell r="H14">
            <v>0.56117755289788407</v>
          </cell>
        </row>
        <row r="15">
          <cell r="A15" t="str">
            <v>CORTE Y RECONEXION</v>
          </cell>
          <cell r="B15">
            <v>8</v>
          </cell>
          <cell r="C15">
            <v>4</v>
          </cell>
          <cell r="F15" t="str">
            <v/>
          </cell>
          <cell r="G15" t="str">
            <v/>
          </cell>
          <cell r="H15">
            <v>0.33333333333333331</v>
          </cell>
        </row>
        <row r="16">
          <cell r="A16" t="str">
            <v>DAÑOS ACUEDUCTO</v>
          </cell>
          <cell r="B16">
            <v>572</v>
          </cell>
          <cell r="C16">
            <v>218</v>
          </cell>
          <cell r="D16">
            <v>7.306451612903226</v>
          </cell>
          <cell r="E16">
            <v>62</v>
          </cell>
          <cell r="F16">
            <v>1.3</v>
          </cell>
          <cell r="G16">
            <v>1.7</v>
          </cell>
          <cell r="H16">
            <v>0.27594936708860762</v>
          </cell>
        </row>
        <row r="17">
          <cell r="A17" t="str">
            <v>ESCOMBROS DAÑOS ACUEDUCTO</v>
          </cell>
          <cell r="B17">
            <v>226</v>
          </cell>
          <cell r="C17">
            <v>9</v>
          </cell>
          <cell r="D17">
            <v>1</v>
          </cell>
          <cell r="E17">
            <v>62</v>
          </cell>
          <cell r="F17">
            <v>3.6</v>
          </cell>
          <cell r="G17">
            <v>3.8</v>
          </cell>
          <cell r="H17">
            <v>3.8297872340425532E-2</v>
          </cell>
        </row>
        <row r="18">
          <cell r="A18" t="str">
            <v>FRAUDES</v>
          </cell>
          <cell r="B18">
            <v>213</v>
          </cell>
          <cell r="C18">
            <v>103</v>
          </cell>
          <cell r="D18">
            <v>1</v>
          </cell>
          <cell r="E18">
            <v>16</v>
          </cell>
          <cell r="F18">
            <v>13.3</v>
          </cell>
          <cell r="G18">
            <v>19.8</v>
          </cell>
          <cell r="H18">
            <v>0.32594936708860761</v>
          </cell>
        </row>
        <row r="19">
          <cell r="A19" t="str">
            <v>GARANTIAS INSTALACIONES</v>
          </cell>
          <cell r="B19">
            <v>13</v>
          </cell>
          <cell r="C19">
            <v>5</v>
          </cell>
          <cell r="F19" t="str">
            <v/>
          </cell>
          <cell r="G19" t="str">
            <v/>
          </cell>
          <cell r="H19">
            <v>0.27777777777777779</v>
          </cell>
        </row>
        <row r="20">
          <cell r="A20" t="str">
            <v>INSTALACIONES ACUEDUCTO</v>
          </cell>
          <cell r="B20">
            <v>27</v>
          </cell>
          <cell r="C20">
            <v>42</v>
          </cell>
          <cell r="F20" t="str">
            <v/>
          </cell>
          <cell r="G20" t="str">
            <v/>
          </cell>
          <cell r="H20">
            <v>0.60869565217391308</v>
          </cell>
        </row>
        <row r="21">
          <cell r="A21" t="str">
            <v>MEDIDORES 1/2 Y 1"</v>
          </cell>
          <cell r="B21">
            <v>8</v>
          </cell>
          <cell r="C21">
            <v>1</v>
          </cell>
          <cell r="F21" t="str">
            <v/>
          </cell>
          <cell r="G21" t="str">
            <v/>
          </cell>
          <cell r="H21">
            <v>0.1111111111111111</v>
          </cell>
        </row>
        <row r="22">
          <cell r="A22" t="str">
            <v>MMTO VALVULAS E HIDRANTES</v>
          </cell>
          <cell r="B22">
            <v>6</v>
          </cell>
          <cell r="C22">
            <v>7</v>
          </cell>
          <cell r="D22">
            <v>1</v>
          </cell>
          <cell r="E22">
            <v>62</v>
          </cell>
          <cell r="F22">
            <v>0.1</v>
          </cell>
          <cell r="G22">
            <v>0.2</v>
          </cell>
          <cell r="H22">
            <v>0.53846153846153844</v>
          </cell>
        </row>
        <row r="23">
          <cell r="A23" t="str">
            <v>OBRAS ACCESORIAS DAÑOS ACUEDUCTO</v>
          </cell>
          <cell r="B23">
            <v>9</v>
          </cell>
          <cell r="C23">
            <v>16</v>
          </cell>
          <cell r="F23" t="str">
            <v/>
          </cell>
          <cell r="G23" t="str">
            <v/>
          </cell>
          <cell r="H23">
            <v>0.64</v>
          </cell>
        </row>
        <row r="24">
          <cell r="A24" t="str">
            <v>OBRAS ACCESORIAS INSTALACIONES</v>
          </cell>
          <cell r="B24">
            <v>1223</v>
          </cell>
          <cell r="C24">
            <v>0</v>
          </cell>
          <cell r="F24" t="str">
            <v/>
          </cell>
          <cell r="G24" t="str">
            <v/>
          </cell>
          <cell r="H24">
            <v>0</v>
          </cell>
        </row>
        <row r="25">
          <cell r="A25" t="str">
            <v>PITOMETRÍA</v>
          </cell>
          <cell r="B25">
            <v>83</v>
          </cell>
          <cell r="C25">
            <v>48</v>
          </cell>
          <cell r="D25">
            <v>1</v>
          </cell>
          <cell r="E25">
            <v>20</v>
          </cell>
          <cell r="F25">
            <v>4.2</v>
          </cell>
          <cell r="G25">
            <v>6.6</v>
          </cell>
          <cell r="H25">
            <v>0.36641221374045801</v>
          </cell>
        </row>
        <row r="26">
          <cell r="A26" t="str">
            <v>PROYECTOS ACUEDUCTO</v>
          </cell>
          <cell r="B26">
            <v>70</v>
          </cell>
          <cell r="C26">
            <v>17</v>
          </cell>
          <cell r="F26" t="str">
            <v/>
          </cell>
          <cell r="G26" t="str">
            <v/>
          </cell>
          <cell r="H26">
            <v>0.19540229885057472</v>
          </cell>
        </row>
        <row r="27">
          <cell r="F27" t="str">
            <v/>
          </cell>
          <cell r="G27" t="str">
            <v/>
          </cell>
          <cell r="H27" t="str">
            <v/>
          </cell>
        </row>
        <row r="28">
          <cell r="A28" t="str">
            <v>Total general</v>
          </cell>
          <cell r="B28">
            <v>3006</v>
          </cell>
          <cell r="C28">
            <v>1085</v>
          </cell>
          <cell r="F28" t="str">
            <v/>
          </cell>
          <cell r="G28" t="str">
            <v/>
          </cell>
          <cell r="H28">
            <v>0.26521632852603277</v>
          </cell>
        </row>
        <row r="29">
          <cell r="F29" t="str">
            <v/>
          </cell>
          <cell r="G29" t="str">
            <v/>
          </cell>
          <cell r="H29" t="str">
            <v/>
          </cell>
        </row>
      </sheetData>
      <sheetData sheetId="4" refreshError="1">
        <row r="12">
          <cell r="A12" t="str">
            <v>CAMBIO ACOMETIDAS CONTRATO</v>
          </cell>
          <cell r="B12">
            <v>3</v>
          </cell>
          <cell r="C12">
            <v>2</v>
          </cell>
          <cell r="F12" t="str">
            <v/>
          </cell>
          <cell r="G12" t="str">
            <v/>
          </cell>
          <cell r="H12">
            <v>0.4</v>
          </cell>
        </row>
        <row r="13">
          <cell r="A13" t="str">
            <v>CARROTANQUE</v>
          </cell>
          <cell r="B13">
            <v>21</v>
          </cell>
          <cell r="C13">
            <v>1</v>
          </cell>
          <cell r="D13">
            <v>1</v>
          </cell>
          <cell r="E13">
            <v>46</v>
          </cell>
          <cell r="F13">
            <v>0.5</v>
          </cell>
          <cell r="G13">
            <v>0.5</v>
          </cell>
          <cell r="H13">
            <v>4.5454545454545456E-2</v>
          </cell>
        </row>
        <row r="14">
          <cell r="A14" t="str">
            <v>CASAS SIN AGUA</v>
          </cell>
          <cell r="B14">
            <v>419</v>
          </cell>
          <cell r="C14">
            <v>603</v>
          </cell>
          <cell r="D14">
            <v>1</v>
          </cell>
          <cell r="E14">
            <v>61</v>
          </cell>
          <cell r="F14">
            <v>6.9</v>
          </cell>
          <cell r="G14">
            <v>16.8</v>
          </cell>
          <cell r="H14">
            <v>0.59001956947162426</v>
          </cell>
        </row>
        <row r="15">
          <cell r="A15" t="str">
            <v>CORTE Y RECONEXION</v>
          </cell>
          <cell r="B15">
            <v>7</v>
          </cell>
          <cell r="C15">
            <v>8</v>
          </cell>
          <cell r="F15" t="str">
            <v/>
          </cell>
          <cell r="G15" t="str">
            <v/>
          </cell>
          <cell r="H15">
            <v>0.53333333333333333</v>
          </cell>
        </row>
        <row r="16">
          <cell r="A16" t="str">
            <v>DAÑOS ACUEDUCTO</v>
          </cell>
          <cell r="B16">
            <v>537</v>
          </cell>
          <cell r="C16">
            <v>199</v>
          </cell>
          <cell r="D16">
            <v>7.32258064516129</v>
          </cell>
          <cell r="E16">
            <v>61</v>
          </cell>
          <cell r="F16">
            <v>1.2</v>
          </cell>
          <cell r="G16">
            <v>1.6</v>
          </cell>
          <cell r="H16">
            <v>0.2703804347826087</v>
          </cell>
        </row>
        <row r="17">
          <cell r="A17" t="str">
            <v>ESCOMBROS DAÑOS ACUEDUCTO</v>
          </cell>
          <cell r="B17">
            <v>220</v>
          </cell>
          <cell r="C17">
            <v>6</v>
          </cell>
          <cell r="D17">
            <v>1</v>
          </cell>
          <cell r="E17">
            <v>61</v>
          </cell>
          <cell r="F17">
            <v>3.6</v>
          </cell>
          <cell r="G17">
            <v>3.7</v>
          </cell>
          <cell r="H17">
            <v>2.6548672566371681E-2</v>
          </cell>
        </row>
        <row r="18">
          <cell r="A18" t="str">
            <v>FRAUDES</v>
          </cell>
          <cell r="B18">
            <v>314</v>
          </cell>
          <cell r="C18">
            <v>45</v>
          </cell>
          <cell r="D18">
            <v>1</v>
          </cell>
          <cell r="E18">
            <v>21</v>
          </cell>
          <cell r="F18">
            <v>15</v>
          </cell>
          <cell r="G18">
            <v>17.100000000000001</v>
          </cell>
          <cell r="H18">
            <v>0.12534818941504178</v>
          </cell>
        </row>
        <row r="19">
          <cell r="A19" t="str">
            <v>GARANTIAS INSTALACIONES</v>
          </cell>
          <cell r="B19">
            <v>11</v>
          </cell>
          <cell r="C19">
            <v>4</v>
          </cell>
          <cell r="F19" t="str">
            <v/>
          </cell>
          <cell r="G19" t="str">
            <v/>
          </cell>
          <cell r="H19">
            <v>0.26666666666666666</v>
          </cell>
        </row>
        <row r="20">
          <cell r="A20" t="str">
            <v>INSTALACIONES ACUEDUCTO</v>
          </cell>
          <cell r="B20">
            <v>6</v>
          </cell>
          <cell r="C20">
            <v>73</v>
          </cell>
          <cell r="F20" t="str">
            <v/>
          </cell>
          <cell r="G20" t="str">
            <v/>
          </cell>
          <cell r="H20">
            <v>0.92405063291139244</v>
          </cell>
        </row>
        <row r="21">
          <cell r="A21" t="str">
            <v>MEDIDORES 1/2 Y 1"</v>
          </cell>
          <cell r="B21">
            <v>2</v>
          </cell>
          <cell r="C21">
            <v>3</v>
          </cell>
          <cell r="F21" t="str">
            <v/>
          </cell>
          <cell r="G21" t="str">
            <v/>
          </cell>
          <cell r="H21">
            <v>0.6</v>
          </cell>
        </row>
        <row r="22">
          <cell r="A22" t="str">
            <v>MMTO VALVULAS E HIDRANTES</v>
          </cell>
          <cell r="B22">
            <v>49</v>
          </cell>
          <cell r="C22">
            <v>4</v>
          </cell>
          <cell r="D22">
            <v>1</v>
          </cell>
          <cell r="E22">
            <v>61</v>
          </cell>
          <cell r="F22">
            <v>0.8</v>
          </cell>
          <cell r="G22">
            <v>0.9</v>
          </cell>
          <cell r="H22">
            <v>7.5471698113207544E-2</v>
          </cell>
        </row>
        <row r="23">
          <cell r="A23" t="str">
            <v>OBRAS ACCESORIAS DAÑOS ACUEDUCTO</v>
          </cell>
          <cell r="B23">
            <v>42</v>
          </cell>
          <cell r="C23">
            <v>1</v>
          </cell>
          <cell r="F23" t="str">
            <v/>
          </cell>
          <cell r="G23" t="str">
            <v/>
          </cell>
          <cell r="H23">
            <v>2.3255813953488372E-2</v>
          </cell>
        </row>
        <row r="24">
          <cell r="A24" t="str">
            <v>OBRAS ACCESORIAS INSTALACIONES</v>
          </cell>
          <cell r="B24">
            <v>927</v>
          </cell>
          <cell r="C24">
            <v>0</v>
          </cell>
          <cell r="F24" t="str">
            <v/>
          </cell>
          <cell r="G24" t="str">
            <v/>
          </cell>
          <cell r="H24">
            <v>0</v>
          </cell>
        </row>
        <row r="25">
          <cell r="A25" t="str">
            <v>PITOMETRÍA</v>
          </cell>
          <cell r="B25">
            <v>47</v>
          </cell>
          <cell r="C25">
            <v>39</v>
          </cell>
          <cell r="D25">
            <v>1</v>
          </cell>
          <cell r="E25">
            <v>21</v>
          </cell>
          <cell r="F25">
            <v>2.2000000000000002</v>
          </cell>
          <cell r="G25">
            <v>4.0999999999999996</v>
          </cell>
          <cell r="H25">
            <v>0.45348837209302323</v>
          </cell>
        </row>
        <row r="26">
          <cell r="A26" t="str">
            <v>PROYECTOS ACUEDUCTO</v>
          </cell>
          <cell r="B26">
            <v>74</v>
          </cell>
          <cell r="C26">
            <v>15</v>
          </cell>
          <cell r="F26" t="str">
            <v/>
          </cell>
          <cell r="G26" t="str">
            <v/>
          </cell>
          <cell r="H26">
            <v>0.16853932584269662</v>
          </cell>
        </row>
        <row r="27">
          <cell r="A27" t="str">
            <v>REFERENCIACIÓN ACUEDUCTO</v>
          </cell>
          <cell r="B27">
            <v>0</v>
          </cell>
          <cell r="C27">
            <v>3</v>
          </cell>
          <cell r="F27" t="str">
            <v/>
          </cell>
          <cell r="G27" t="str">
            <v/>
          </cell>
          <cell r="H27">
            <v>1</v>
          </cell>
        </row>
        <row r="28">
          <cell r="F28" t="str">
            <v/>
          </cell>
          <cell r="G28" t="str">
            <v/>
          </cell>
          <cell r="H28" t="str">
            <v/>
          </cell>
        </row>
        <row r="29">
          <cell r="A29" t="str">
            <v>Total general</v>
          </cell>
          <cell r="B29">
            <v>2679</v>
          </cell>
          <cell r="C29">
            <v>1006</v>
          </cell>
          <cell r="F29" t="str">
            <v/>
          </cell>
          <cell r="G29" t="str">
            <v/>
          </cell>
          <cell r="H29">
            <v>0.2729986431478969</v>
          </cell>
        </row>
        <row r="30">
          <cell r="F30" t="str">
            <v/>
          </cell>
          <cell r="G30" t="str">
            <v/>
          </cell>
          <cell r="H30" t="str">
            <v/>
          </cell>
        </row>
      </sheetData>
      <sheetData sheetId="5" refreshError="1">
        <row r="12">
          <cell r="A12" t="str">
            <v>CAMBIO ACOMETIDAS CONTRATO</v>
          </cell>
          <cell r="B12">
            <v>8</v>
          </cell>
          <cell r="C12">
            <v>8</v>
          </cell>
          <cell r="F12" t="str">
            <v/>
          </cell>
          <cell r="G12" t="str">
            <v/>
          </cell>
          <cell r="H12">
            <v>0.5</v>
          </cell>
        </row>
        <row r="13">
          <cell r="A13" t="str">
            <v>CARROTANQUE</v>
          </cell>
          <cell r="B13">
            <v>123</v>
          </cell>
          <cell r="C13">
            <v>1</v>
          </cell>
          <cell r="D13">
            <v>1</v>
          </cell>
          <cell r="E13">
            <v>63</v>
          </cell>
          <cell r="F13">
            <v>2</v>
          </cell>
          <cell r="G13">
            <v>2</v>
          </cell>
          <cell r="H13">
            <v>8.0645161290322578E-3</v>
          </cell>
        </row>
        <row r="14">
          <cell r="A14" t="str">
            <v>CASAS SIN AGUA</v>
          </cell>
          <cell r="B14">
            <v>465</v>
          </cell>
          <cell r="C14">
            <v>735</v>
          </cell>
          <cell r="D14">
            <v>1</v>
          </cell>
          <cell r="E14">
            <v>63</v>
          </cell>
          <cell r="F14">
            <v>7.4</v>
          </cell>
          <cell r="G14">
            <v>19</v>
          </cell>
          <cell r="H14">
            <v>0.61250000000000004</v>
          </cell>
        </row>
        <row r="15">
          <cell r="A15" t="str">
            <v>CORTE Y RECONEXION</v>
          </cell>
          <cell r="B15">
            <v>15</v>
          </cell>
          <cell r="C15">
            <v>32</v>
          </cell>
          <cell r="F15" t="str">
            <v/>
          </cell>
          <cell r="G15" t="str">
            <v/>
          </cell>
          <cell r="H15">
            <v>0.68085106382978722</v>
          </cell>
        </row>
        <row r="16">
          <cell r="A16" t="str">
            <v>DAÑOS ACUEDUCTO</v>
          </cell>
          <cell r="B16">
            <v>640</v>
          </cell>
          <cell r="C16">
            <v>287</v>
          </cell>
          <cell r="D16">
            <v>7</v>
          </cell>
          <cell r="E16">
            <v>55.285714285714285</v>
          </cell>
          <cell r="F16">
            <v>1.7</v>
          </cell>
          <cell r="G16">
            <v>2.4</v>
          </cell>
          <cell r="H16">
            <v>0.30960086299892126</v>
          </cell>
        </row>
        <row r="17">
          <cell r="A17" t="str">
            <v>ESCOMBROS DAÑOS ACUEDUCTO</v>
          </cell>
          <cell r="B17">
            <v>205</v>
          </cell>
          <cell r="C17">
            <v>9</v>
          </cell>
          <cell r="D17">
            <v>1</v>
          </cell>
          <cell r="E17">
            <v>63</v>
          </cell>
          <cell r="F17">
            <v>3.3</v>
          </cell>
          <cell r="G17">
            <v>3.4</v>
          </cell>
          <cell r="H17">
            <v>4.2056074766355138E-2</v>
          </cell>
        </row>
        <row r="18">
          <cell r="A18" t="str">
            <v>FRAUDES</v>
          </cell>
          <cell r="B18">
            <v>356</v>
          </cell>
          <cell r="C18">
            <v>255</v>
          </cell>
          <cell r="D18">
            <v>1</v>
          </cell>
          <cell r="E18">
            <v>25</v>
          </cell>
          <cell r="F18">
            <v>14.2</v>
          </cell>
          <cell r="G18">
            <v>24.4</v>
          </cell>
          <cell r="H18">
            <v>0.41734860883797054</v>
          </cell>
        </row>
        <row r="19">
          <cell r="A19" t="str">
            <v>GARANTIAS INSTALACIONES</v>
          </cell>
          <cell r="B19">
            <v>32</v>
          </cell>
          <cell r="C19">
            <v>7</v>
          </cell>
          <cell r="F19" t="str">
            <v/>
          </cell>
          <cell r="G19" t="str">
            <v/>
          </cell>
          <cell r="H19">
            <v>0.17948717948717949</v>
          </cell>
        </row>
        <row r="20">
          <cell r="A20" t="str">
            <v>INSTALACIONES ACUEDUCTO</v>
          </cell>
          <cell r="B20">
            <v>4</v>
          </cell>
          <cell r="C20">
            <v>91</v>
          </cell>
          <cell r="F20" t="str">
            <v/>
          </cell>
          <cell r="G20" t="str">
            <v/>
          </cell>
          <cell r="H20">
            <v>0.95789473684210524</v>
          </cell>
        </row>
        <row r="21">
          <cell r="A21" t="str">
            <v>MEDIDORES 1/2 Y 1"</v>
          </cell>
          <cell r="B21">
            <v>2</v>
          </cell>
          <cell r="C21">
            <v>3</v>
          </cell>
          <cell r="F21" t="str">
            <v/>
          </cell>
          <cell r="G21" t="str">
            <v/>
          </cell>
          <cell r="H21">
            <v>0.6</v>
          </cell>
        </row>
        <row r="22">
          <cell r="A22" t="str">
            <v>MMTO VALVULAS E HIDRANTES</v>
          </cell>
          <cell r="B22">
            <v>36</v>
          </cell>
          <cell r="C22">
            <v>12</v>
          </cell>
          <cell r="D22">
            <v>2</v>
          </cell>
          <cell r="E22">
            <v>44</v>
          </cell>
          <cell r="F22">
            <v>0.4</v>
          </cell>
          <cell r="G22">
            <v>0.5</v>
          </cell>
          <cell r="H22">
            <v>0.25</v>
          </cell>
        </row>
        <row r="23">
          <cell r="A23" t="str">
            <v>OBRAS ACCESORIAS DAÑOS ACUEDUCTO</v>
          </cell>
          <cell r="B23">
            <v>9</v>
          </cell>
          <cell r="C23">
            <v>22</v>
          </cell>
          <cell r="F23" t="str">
            <v/>
          </cell>
          <cell r="G23" t="str">
            <v/>
          </cell>
          <cell r="H23">
            <v>0.70967741935483875</v>
          </cell>
        </row>
        <row r="24">
          <cell r="A24" t="str">
            <v>OBRAS ACCESORIAS INSTALACIONES</v>
          </cell>
          <cell r="B24">
            <v>1132</v>
          </cell>
          <cell r="C24">
            <v>0</v>
          </cell>
          <cell r="F24" t="str">
            <v/>
          </cell>
          <cell r="G24" t="str">
            <v/>
          </cell>
          <cell r="H24">
            <v>0</v>
          </cell>
        </row>
        <row r="25">
          <cell r="A25" t="str">
            <v>PITOMETRÍA</v>
          </cell>
          <cell r="B25">
            <v>44</v>
          </cell>
          <cell r="C25">
            <v>71</v>
          </cell>
          <cell r="D25">
            <v>3</v>
          </cell>
          <cell r="E25">
            <v>31.333333333333332</v>
          </cell>
          <cell r="F25">
            <v>0.5</v>
          </cell>
          <cell r="G25">
            <v>1.2</v>
          </cell>
          <cell r="H25">
            <v>0.61739130434782608</v>
          </cell>
        </row>
        <row r="26">
          <cell r="A26" t="str">
            <v>PROYECTOS ACUEDUCTO</v>
          </cell>
          <cell r="B26">
            <v>51</v>
          </cell>
          <cell r="C26">
            <v>7</v>
          </cell>
          <cell r="F26" t="str">
            <v/>
          </cell>
          <cell r="G26" t="str">
            <v/>
          </cell>
          <cell r="H26">
            <v>0.1206896551724138</v>
          </cell>
        </row>
        <row r="27">
          <cell r="A27" t="str">
            <v>SECTOR SIN AGUA</v>
          </cell>
          <cell r="B27">
            <v>0</v>
          </cell>
          <cell r="C27">
            <v>1</v>
          </cell>
          <cell r="F27" t="str">
            <v/>
          </cell>
          <cell r="G27" t="str">
            <v/>
          </cell>
          <cell r="H27">
            <v>1</v>
          </cell>
        </row>
        <row r="28">
          <cell r="A28" t="str">
            <v>#N/A</v>
          </cell>
          <cell r="B28">
            <v>3</v>
          </cell>
          <cell r="C28">
            <v>1</v>
          </cell>
          <cell r="F28" t="str">
            <v/>
          </cell>
          <cell r="G28" t="str">
            <v/>
          </cell>
          <cell r="H28">
            <v>0.25</v>
          </cell>
        </row>
        <row r="29">
          <cell r="F29" t="str">
            <v/>
          </cell>
          <cell r="G29" t="str">
            <v/>
          </cell>
          <cell r="H29" t="str">
            <v/>
          </cell>
        </row>
        <row r="30">
          <cell r="F30" t="str">
            <v/>
          </cell>
          <cell r="G30" t="str">
            <v/>
          </cell>
          <cell r="H30" t="str">
            <v/>
          </cell>
        </row>
        <row r="31">
          <cell r="F31" t="str">
            <v/>
          </cell>
          <cell r="G31" t="str">
            <v/>
          </cell>
          <cell r="H31" t="str">
            <v/>
          </cell>
        </row>
        <row r="32">
          <cell r="F32" t="str">
            <v/>
          </cell>
          <cell r="G32" t="str">
            <v/>
          </cell>
          <cell r="H32" t="str">
            <v/>
          </cell>
        </row>
        <row r="33">
          <cell r="A33" t="str">
            <v>Total general</v>
          </cell>
          <cell r="B33">
            <v>3125</v>
          </cell>
          <cell r="C33">
            <v>1542</v>
          </cell>
          <cell r="F33" t="str">
            <v/>
          </cell>
          <cell r="G33" t="str">
            <v/>
          </cell>
          <cell r="H33">
            <v>0.33040497107349476</v>
          </cell>
        </row>
        <row r="34">
          <cell r="F34" t="str">
            <v/>
          </cell>
          <cell r="G34" t="str">
            <v/>
          </cell>
          <cell r="H34" t="str">
            <v/>
          </cell>
        </row>
      </sheetData>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nsidades"/>
      <sheetName val="Hoja2"/>
      <sheetName val="PARAMETROS"/>
      <sheetName val="INTENSIDAD"/>
      <sheetName val="TABLA"/>
      <sheetName val="Base de Diseño"/>
      <sheetName val="DISEÑO"/>
      <sheetName val="CIMENTACIÓN"/>
      <sheetName val="PTO TOTAL"/>
    </sheetNames>
    <sheetDataSet>
      <sheetData sheetId="0" refreshError="1"/>
      <sheetData sheetId="1" refreshError="1">
        <row r="5">
          <cell r="A5">
            <v>6</v>
          </cell>
          <cell r="B5">
            <v>0.12898999999999999</v>
          </cell>
          <cell r="C5">
            <v>6.4500000000000002E-2</v>
          </cell>
          <cell r="D5">
            <v>0.105</v>
          </cell>
          <cell r="E5">
            <v>7.6880000000000004E-2</v>
          </cell>
          <cell r="F5">
            <v>0.129</v>
          </cell>
          <cell r="G5">
            <v>6.4500000000000002E-2</v>
          </cell>
          <cell r="H5">
            <v>0.12525</v>
          </cell>
          <cell r="I5">
            <v>9.0310000000000001E-2</v>
          </cell>
        </row>
        <row r="6">
          <cell r="A6">
            <v>8</v>
          </cell>
          <cell r="B6">
            <v>0.15437000000000001</v>
          </cell>
          <cell r="C6">
            <v>7.7189999999999995E-2</v>
          </cell>
          <cell r="D6">
            <v>0.11289</v>
          </cell>
          <cell r="E6">
            <v>8.1049999999999997E-2</v>
          </cell>
          <cell r="F6">
            <v>0.15440000000000001</v>
          </cell>
          <cell r="G6">
            <v>7.7200000000000005E-2</v>
          </cell>
          <cell r="H6">
            <v>0.13669999999999999</v>
          </cell>
          <cell r="I6">
            <v>9.5649999999999999E-2</v>
          </cell>
        </row>
        <row r="7">
          <cell r="A7">
            <v>10</v>
          </cell>
          <cell r="B7">
            <v>0.17957000000000001</v>
          </cell>
          <cell r="C7">
            <v>8.9779999999999999E-2</v>
          </cell>
          <cell r="D7">
            <v>0.14198</v>
          </cell>
          <cell r="E7">
            <v>9.8650000000000002E-2</v>
          </cell>
          <cell r="F7">
            <v>0.17960000000000001</v>
          </cell>
          <cell r="G7">
            <v>8.9800000000000005E-2</v>
          </cell>
          <cell r="H7">
            <v>0.1681</v>
          </cell>
          <cell r="I7">
            <v>0.11403000000000001</v>
          </cell>
        </row>
        <row r="8">
          <cell r="A8">
            <v>12</v>
          </cell>
          <cell r="B8">
            <v>0.20477999999999999</v>
          </cell>
          <cell r="C8">
            <v>0.10238999999999999</v>
          </cell>
          <cell r="D8">
            <v>0.14693999999999999</v>
          </cell>
          <cell r="E8">
            <v>0.10261000000000001</v>
          </cell>
          <cell r="F8">
            <v>0.20480000000000001</v>
          </cell>
          <cell r="G8">
            <v>0.1024</v>
          </cell>
          <cell r="H8">
            <v>0.17665</v>
          </cell>
          <cell r="I8">
            <v>0.11942999999999999</v>
          </cell>
        </row>
        <row r="9">
          <cell r="A9">
            <v>14</v>
          </cell>
          <cell r="B9">
            <v>0.23346</v>
          </cell>
          <cell r="C9">
            <v>0.11673</v>
          </cell>
          <cell r="D9">
            <v>0.17873</v>
          </cell>
          <cell r="E9">
            <v>0.12082</v>
          </cell>
          <cell r="F9">
            <v>0.23350000000000001</v>
          </cell>
          <cell r="G9">
            <v>0.11675000000000001</v>
          </cell>
          <cell r="H9">
            <v>0.20974999999999999</v>
          </cell>
          <cell r="I9">
            <v>0.1368</v>
          </cell>
        </row>
        <row r="10">
          <cell r="A10">
            <v>15</v>
          </cell>
          <cell r="B10">
            <v>0.25864999999999999</v>
          </cell>
          <cell r="C10">
            <v>0.12933</v>
          </cell>
          <cell r="D10">
            <v>0.18182999999999999</v>
          </cell>
          <cell r="E10">
            <v>0.12515999999999999</v>
          </cell>
          <cell r="F10">
            <v>0.25869999999999999</v>
          </cell>
          <cell r="G10">
            <v>0.12934999999999999</v>
          </cell>
          <cell r="H10">
            <v>0.21684999999999999</v>
          </cell>
          <cell r="I10">
            <v>0.14349999999999999</v>
          </cell>
        </row>
        <row r="11">
          <cell r="A11">
            <v>16</v>
          </cell>
          <cell r="B11">
            <v>0.44319999999999998</v>
          </cell>
          <cell r="C11">
            <v>0.22159999999999999</v>
          </cell>
          <cell r="D11">
            <v>0.18160000000000001</v>
          </cell>
          <cell r="E11">
            <v>0.12670999999999999</v>
          </cell>
          <cell r="F11">
            <v>0.44319999999999998</v>
          </cell>
          <cell r="G11">
            <v>0.22159999999999999</v>
          </cell>
          <cell r="H11">
            <v>0.21834999999999999</v>
          </cell>
          <cell r="I11">
            <v>0.14565</v>
          </cell>
        </row>
        <row r="12">
          <cell r="A12">
            <v>18</v>
          </cell>
          <cell r="B12">
            <v>0.48670000000000002</v>
          </cell>
          <cell r="C12">
            <v>0.24335000000000001</v>
          </cell>
          <cell r="D12">
            <v>0.21890999999999999</v>
          </cell>
          <cell r="E12">
            <v>0.14779999999999999</v>
          </cell>
          <cell r="F12">
            <v>0.48668</v>
          </cell>
          <cell r="G12">
            <v>0.24334</v>
          </cell>
          <cell r="H12">
            <v>0.25764999999999999</v>
          </cell>
          <cell r="I12">
            <v>0.16739000000000001</v>
          </cell>
        </row>
        <row r="13">
          <cell r="A13">
            <v>20</v>
          </cell>
          <cell r="B13">
            <v>0.52042999999999995</v>
          </cell>
          <cell r="C13">
            <v>0.26022000000000001</v>
          </cell>
          <cell r="D13">
            <v>0.25872000000000001</v>
          </cell>
          <cell r="E13">
            <v>0.17304</v>
          </cell>
          <cell r="F13">
            <v>0.52039999999999997</v>
          </cell>
          <cell r="G13">
            <v>0.26019999999999999</v>
          </cell>
          <cell r="H13">
            <v>0.30220000000000002</v>
          </cell>
          <cell r="I13">
            <v>0.19423000000000001</v>
          </cell>
        </row>
        <row r="14">
          <cell r="A14">
            <v>21</v>
          </cell>
          <cell r="B14">
            <v>0.56893000000000005</v>
          </cell>
          <cell r="C14">
            <v>0.28447</v>
          </cell>
          <cell r="D14">
            <v>0.25872000000000001</v>
          </cell>
          <cell r="E14">
            <v>0.17304</v>
          </cell>
          <cell r="F14">
            <v>0.56889999999999996</v>
          </cell>
          <cell r="G14">
            <v>0.28444999999999998</v>
          </cell>
          <cell r="H14">
            <v>0.30220000000000002</v>
          </cell>
          <cell r="I14">
            <v>0.19423000000000001</v>
          </cell>
        </row>
        <row r="15">
          <cell r="A15">
            <v>24</v>
          </cell>
          <cell r="B15">
            <v>0.60634999999999994</v>
          </cell>
          <cell r="C15">
            <v>3.0318000000000001E-2</v>
          </cell>
          <cell r="D15">
            <v>0.30118</v>
          </cell>
          <cell r="E15">
            <v>0.19964000000000001</v>
          </cell>
          <cell r="F15">
            <v>0.60640000000000005</v>
          </cell>
          <cell r="G15">
            <v>0.30320000000000003</v>
          </cell>
          <cell r="H15">
            <v>0.34920000000000001</v>
          </cell>
          <cell r="I15">
            <v>0.22239999999999999</v>
          </cell>
        </row>
        <row r="16">
          <cell r="A16">
            <v>27</v>
          </cell>
          <cell r="B16">
            <v>0.75595999999999997</v>
          </cell>
          <cell r="C16">
            <v>0.37797999999999998</v>
          </cell>
          <cell r="D16">
            <v>0.35335</v>
          </cell>
          <cell r="E16">
            <v>0.23430999999999999</v>
          </cell>
          <cell r="F16">
            <v>0.75595000000000001</v>
          </cell>
          <cell r="G16">
            <v>0.37797999999999998</v>
          </cell>
          <cell r="H16">
            <v>0.40616000000000002</v>
          </cell>
          <cell r="I16">
            <v>0.25900000000000001</v>
          </cell>
        </row>
        <row r="17">
          <cell r="A17">
            <v>28</v>
          </cell>
          <cell r="B17">
            <v>0.81320999999999999</v>
          </cell>
          <cell r="C17">
            <v>0.40660000000000002</v>
          </cell>
          <cell r="D17">
            <v>0.35335</v>
          </cell>
          <cell r="E17">
            <v>0.23430999999999999</v>
          </cell>
          <cell r="F17">
            <v>0.81320000000000003</v>
          </cell>
          <cell r="G17">
            <v>0.40660000000000002</v>
          </cell>
          <cell r="H17">
            <v>0.40616000000000002</v>
          </cell>
          <cell r="I17">
            <v>0.25900000000000001</v>
          </cell>
        </row>
        <row r="18">
          <cell r="A18">
            <v>30</v>
          </cell>
          <cell r="B18">
            <v>0.91712000000000005</v>
          </cell>
          <cell r="C18">
            <v>0.45856000000000002</v>
          </cell>
          <cell r="D18">
            <v>0.41711999999999999</v>
          </cell>
          <cell r="E18">
            <v>0.28148000000000001</v>
          </cell>
          <cell r="F18">
            <v>0.91710000000000003</v>
          </cell>
          <cell r="G18">
            <v>0.45855000000000001</v>
          </cell>
          <cell r="H18">
            <v>0.47617999999999999</v>
          </cell>
          <cell r="I18">
            <v>0.30908000000000002</v>
          </cell>
        </row>
        <row r="19">
          <cell r="A19">
            <v>32</v>
          </cell>
          <cell r="B19">
            <v>0.96279999999999999</v>
          </cell>
          <cell r="C19">
            <v>0.48139999999999999</v>
          </cell>
          <cell r="D19">
            <v>0.48449999999999999</v>
          </cell>
          <cell r="E19">
            <v>0.32884000000000002</v>
          </cell>
          <cell r="F19">
            <v>0.96279999999999999</v>
          </cell>
          <cell r="G19">
            <v>0.48139999999999999</v>
          </cell>
          <cell r="H19">
            <v>0.54874999999999996</v>
          </cell>
          <cell r="I19">
            <v>0.35885</v>
          </cell>
        </row>
        <row r="20">
          <cell r="A20">
            <v>33</v>
          </cell>
          <cell r="B20">
            <v>1.0291999999999999</v>
          </cell>
          <cell r="C20">
            <v>0.51459999999999995</v>
          </cell>
          <cell r="D20">
            <v>0.48449999999999999</v>
          </cell>
          <cell r="E20">
            <v>0.32884000000000002</v>
          </cell>
          <cell r="F20">
            <v>1.0291999999999999</v>
          </cell>
          <cell r="G20">
            <v>0.51459999999999995</v>
          </cell>
          <cell r="H20">
            <v>0.54874999999999996</v>
          </cell>
          <cell r="I20">
            <v>0.35875000000000001</v>
          </cell>
        </row>
        <row r="21">
          <cell r="A21">
            <v>36</v>
          </cell>
          <cell r="B21">
            <v>1.1505700000000001</v>
          </cell>
          <cell r="C21">
            <v>0.57528000000000001</v>
          </cell>
          <cell r="D21">
            <v>0.55578000000000005</v>
          </cell>
          <cell r="E21">
            <v>0.37614999999999998</v>
          </cell>
          <cell r="F21">
            <v>1.1506000000000001</v>
          </cell>
          <cell r="G21">
            <v>0.57530000000000003</v>
          </cell>
          <cell r="H21">
            <v>0.62429999999999997</v>
          </cell>
          <cell r="I21">
            <v>0.40847</v>
          </cell>
        </row>
        <row r="22">
          <cell r="A22">
            <v>40</v>
          </cell>
          <cell r="B22">
            <v>1.2607600000000001</v>
          </cell>
          <cell r="C22">
            <v>0.63038000000000005</v>
          </cell>
          <cell r="D22">
            <v>0.78915999999999997</v>
          </cell>
          <cell r="E22">
            <v>0.51463999999999999</v>
          </cell>
          <cell r="F22">
            <v>1.2607999999999999</v>
          </cell>
          <cell r="G22">
            <v>0.63039999999999996</v>
          </cell>
          <cell r="H22">
            <v>0.86585999999999996</v>
          </cell>
          <cell r="I22">
            <v>0.55096000000000001</v>
          </cell>
        </row>
        <row r="23">
          <cell r="A23">
            <v>44</v>
          </cell>
          <cell r="B23">
            <v>1.5273300000000001</v>
          </cell>
          <cell r="C23">
            <v>0.76366000000000001</v>
          </cell>
          <cell r="D23">
            <v>1.0785</v>
          </cell>
          <cell r="E23">
            <v>0.70940000000000003</v>
          </cell>
          <cell r="F23">
            <v>1.52732</v>
          </cell>
          <cell r="G23">
            <v>0.76366000000000001</v>
          </cell>
          <cell r="H23">
            <v>1.1695</v>
          </cell>
          <cell r="I23">
            <v>0.75422699999999998</v>
          </cell>
        </row>
        <row r="24">
          <cell r="A24">
            <v>48</v>
          </cell>
          <cell r="B24">
            <v>1.6876199999999999</v>
          </cell>
          <cell r="C24">
            <v>0.84380999999999995</v>
          </cell>
          <cell r="D24">
            <v>1.1910700000000001</v>
          </cell>
          <cell r="E24">
            <v>0.79608000000000001</v>
          </cell>
          <cell r="F24">
            <v>1.6875800000000001</v>
          </cell>
          <cell r="G24">
            <v>0.84379000000000004</v>
          </cell>
          <cell r="H24">
            <v>1.2892999999999999</v>
          </cell>
          <cell r="I24">
            <v>0.84155000000000002</v>
          </cell>
        </row>
        <row r="25">
          <cell r="A25">
            <v>52</v>
          </cell>
          <cell r="B25">
            <v>1.8546100000000001</v>
          </cell>
          <cell r="C25">
            <v>0.92730999999999997</v>
          </cell>
          <cell r="D25">
            <v>1.41307</v>
          </cell>
          <cell r="E25">
            <v>0.93644000000000005</v>
          </cell>
          <cell r="F25">
            <v>1.8545799999999999</v>
          </cell>
          <cell r="G25">
            <v>0.92728999999999995</v>
          </cell>
          <cell r="H25">
            <v>1.5185500000000001</v>
          </cell>
          <cell r="I25">
            <v>0.98582999999999998</v>
          </cell>
        </row>
        <row r="26">
          <cell r="A26">
            <v>56</v>
          </cell>
          <cell r="B26">
            <v>2.0268000000000002</v>
          </cell>
          <cell r="C26">
            <v>1.0134000000000001</v>
          </cell>
          <cell r="D26">
            <v>1.5410299999999999</v>
          </cell>
          <cell r="E26">
            <v>1.03624</v>
          </cell>
          <cell r="F26">
            <v>2.02678</v>
          </cell>
          <cell r="G26">
            <v>1.01339</v>
          </cell>
          <cell r="H26">
            <v>1.6538999999999999</v>
          </cell>
          <cell r="I26">
            <v>1.0885499999999999</v>
          </cell>
        </row>
        <row r="27">
          <cell r="A27">
            <v>60</v>
          </cell>
          <cell r="B27">
            <v>2.2070699999999999</v>
          </cell>
          <cell r="C27">
            <v>1.10354</v>
          </cell>
          <cell r="D27">
            <v>1.67259</v>
          </cell>
          <cell r="E27">
            <v>1.13967</v>
          </cell>
          <cell r="F27">
            <v>2.2071000000000001</v>
          </cell>
          <cell r="G27">
            <v>1.10355</v>
          </cell>
          <cell r="H27">
            <v>1.7927299999999999</v>
          </cell>
          <cell r="I27">
            <v>1.1955800000000001</v>
          </cell>
        </row>
        <row r="28">
          <cell r="A28">
            <v>64</v>
          </cell>
          <cell r="B28">
            <v>2.39405</v>
          </cell>
          <cell r="C28">
            <v>1.19703</v>
          </cell>
          <cell r="D28">
            <v>1.8080700000000001</v>
          </cell>
          <cell r="E28">
            <v>1.24756</v>
          </cell>
          <cell r="F28">
            <v>2.3940600000000001</v>
          </cell>
          <cell r="G28">
            <v>1.19703</v>
          </cell>
          <cell r="H28">
            <v>1.9354499999999999</v>
          </cell>
          <cell r="I28">
            <v>1.3073699999999999</v>
          </cell>
        </row>
        <row r="29">
          <cell r="A29">
            <v>68</v>
          </cell>
          <cell r="B29">
            <v>2.5933700000000002</v>
          </cell>
          <cell r="C29">
            <v>1.2966800000000001</v>
          </cell>
          <cell r="D29">
            <v>1.94712</v>
          </cell>
          <cell r="E29">
            <v>1.35721</v>
          </cell>
          <cell r="F29">
            <v>2.5933199999999998</v>
          </cell>
          <cell r="G29">
            <v>1.2966599999999999</v>
          </cell>
          <cell r="H29">
            <v>2.08135</v>
          </cell>
          <cell r="I29">
            <v>1.4198500000000001</v>
          </cell>
        </row>
        <row r="30">
          <cell r="A30">
            <v>72</v>
          </cell>
          <cell r="B30">
            <v>2.8020499999999999</v>
          </cell>
          <cell r="C30">
            <v>1.4010199999999999</v>
          </cell>
          <cell r="D30">
            <v>2.2313399999999999</v>
          </cell>
          <cell r="E30">
            <v>1.53609</v>
          </cell>
          <cell r="F30">
            <v>2.80206</v>
          </cell>
          <cell r="G30">
            <v>1.40103</v>
          </cell>
          <cell r="H30">
            <v>2.37235</v>
          </cell>
          <cell r="I30">
            <v>1.6017999999999999</v>
          </cell>
        </row>
        <row r="31">
          <cell r="A31">
            <v>76</v>
          </cell>
          <cell r="B31">
            <v>3.0209999999999999</v>
          </cell>
          <cell r="C31">
            <v>1.5060500000000001</v>
          </cell>
          <cell r="D31">
            <v>2.38612</v>
          </cell>
          <cell r="E31">
            <v>1.6595899999999999</v>
          </cell>
          <cell r="F31">
            <v>3.0121000000000002</v>
          </cell>
          <cell r="G31">
            <v>1.5060500000000001</v>
          </cell>
          <cell r="H31">
            <v>2.5342500000000001</v>
          </cell>
          <cell r="I31">
            <v>1.7290000000000001</v>
          </cell>
        </row>
        <row r="32">
          <cell r="A32">
            <v>80</v>
          </cell>
          <cell r="B32">
            <v>3.4222000000000001</v>
          </cell>
          <cell r="C32">
            <v>1.6211</v>
          </cell>
          <cell r="D32">
            <v>2.5442999999999998</v>
          </cell>
          <cell r="E32">
            <v>1.78142</v>
          </cell>
          <cell r="F32">
            <v>3.2422</v>
          </cell>
          <cell r="G32">
            <v>1.6211</v>
          </cell>
          <cell r="H32">
            <v>2.6987999999999999</v>
          </cell>
          <cell r="I32">
            <v>1.8532999999999999</v>
          </cell>
        </row>
        <row r="33">
          <cell r="A33">
            <v>84</v>
          </cell>
          <cell r="B33">
            <v>3.7565599999999999</v>
          </cell>
          <cell r="C33">
            <v>1.8782799999999999</v>
          </cell>
          <cell r="D33">
            <v>2.7399</v>
          </cell>
          <cell r="E33">
            <v>1.9297599999999999</v>
          </cell>
          <cell r="F33">
            <v>3.7565599999999999</v>
          </cell>
          <cell r="G33">
            <v>1.8782799999999999</v>
          </cell>
          <cell r="H33">
            <v>2.9016500000000001</v>
          </cell>
          <cell r="I33">
            <v>2.0055299999999998</v>
          </cell>
        </row>
        <row r="34">
          <cell r="A34">
            <v>88</v>
          </cell>
          <cell r="B34">
            <v>3.9952100000000002</v>
          </cell>
          <cell r="C34">
            <v>1.9976100000000001</v>
          </cell>
          <cell r="D34">
            <v>2.9423900000000001</v>
          </cell>
          <cell r="E34">
            <v>2.0849899999999999</v>
          </cell>
          <cell r="F34">
            <v>3.9952399999999999</v>
          </cell>
          <cell r="G34">
            <v>1.99762</v>
          </cell>
          <cell r="H34">
            <v>3.1115300000000001</v>
          </cell>
          <cell r="I34">
            <v>2.1639499999999998</v>
          </cell>
        </row>
        <row r="35">
          <cell r="A35">
            <v>90</v>
          </cell>
          <cell r="B35">
            <v>4.3045299999999997</v>
          </cell>
          <cell r="C35">
            <v>2.1522700000000001</v>
          </cell>
          <cell r="D35">
            <v>3.15021</v>
          </cell>
          <cell r="E35">
            <v>2.21712</v>
          </cell>
          <cell r="F35">
            <v>4.3045200000000001</v>
          </cell>
          <cell r="G35">
            <v>2.1522600000000001</v>
          </cell>
          <cell r="H35">
            <v>3.3234499999999998</v>
          </cell>
          <cell r="I35">
            <v>2.2981099999999999</v>
          </cell>
        </row>
        <row r="36">
          <cell r="A36">
            <v>92</v>
          </cell>
          <cell r="B36">
            <v>4.6228499999999997</v>
          </cell>
          <cell r="C36">
            <v>2.3114300000000001</v>
          </cell>
          <cell r="D36">
            <v>3.3645100000000001</v>
          </cell>
          <cell r="E36">
            <v>2.3531200000000001</v>
          </cell>
          <cell r="F36">
            <v>4.6228400000000001</v>
          </cell>
          <cell r="G36">
            <v>2.31142</v>
          </cell>
          <cell r="H36">
            <v>3.5418799999999999</v>
          </cell>
          <cell r="I36">
            <v>2.4359000000000002</v>
          </cell>
        </row>
        <row r="37">
          <cell r="A37">
            <v>96</v>
          </cell>
          <cell r="B37">
            <v>4.8901199999999996</v>
          </cell>
          <cell r="C37">
            <v>2.4450599999999998</v>
          </cell>
          <cell r="D37">
            <v>3.58901</v>
          </cell>
          <cell r="E37">
            <v>2.5232100000000002</v>
          </cell>
          <cell r="F37">
            <v>4.8901000000000003</v>
          </cell>
          <cell r="G37">
            <v>2.4450500000000002</v>
          </cell>
          <cell r="H37">
            <v>3.7736299999999998</v>
          </cell>
          <cell r="I37">
            <v>2.6091799999999998</v>
          </cell>
        </row>
        <row r="38">
          <cell r="A38">
            <v>100</v>
          </cell>
          <cell r="B38">
            <v>5.1641000000000004</v>
          </cell>
          <cell r="C38">
            <v>2.5820500000000002</v>
          </cell>
          <cell r="D38">
            <v>3.8203499999999999</v>
          </cell>
          <cell r="E38">
            <v>2.6991000000000001</v>
          </cell>
          <cell r="F38">
            <v>5.1641000000000004</v>
          </cell>
          <cell r="G38">
            <v>2.5820500000000002</v>
          </cell>
          <cell r="H38">
            <v>4.0122299999999997</v>
          </cell>
          <cell r="I38">
            <v>2.7885800000000001</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CLAJES PENDIENTE"/>
      <sheetName val="TABLA"/>
      <sheetName val="Diseño"/>
      <sheetName val="Impresion diseño"/>
      <sheetName val="Cant Obra"/>
      <sheetName val="Cant Obra (imp)"/>
      <sheetName val="Plantilla C.O "/>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SUB APU"/>
      <sheetName val="INSUMOS"/>
      <sheetName val="Cantidades de Obra"/>
      <sheetName val="FORMULARIO"/>
      <sheetName val="SUB_APU"/>
      <sheetName val="Cantidades_de_Obra"/>
      <sheetName val="SUB_APU3"/>
      <sheetName val="Cantidades_de_Obra3"/>
      <sheetName val="SUB_APU1"/>
      <sheetName val="Cantidades_de_Obra1"/>
      <sheetName val="SUB_APU2"/>
      <sheetName val="Cantidades_de_Obra2"/>
      <sheetName val="Itemes Renovación"/>
    </sheetNames>
    <sheetDataSet>
      <sheetData sheetId="0" refreshError="1"/>
      <sheetData sheetId="1" refreshError="1"/>
      <sheetData sheetId="2" refreshError="1">
        <row r="1">
          <cell r="A1" t="str">
            <v>CODIGO</v>
          </cell>
          <cell r="B1" t="str">
            <v>RECURSO</v>
          </cell>
          <cell r="C1" t="str">
            <v>UN</v>
          </cell>
          <cell r="D1" t="str">
            <v>V/UNITARIO</v>
          </cell>
          <cell r="E1" t="str">
            <v>FECHA</v>
          </cell>
        </row>
        <row r="2">
          <cell r="B2" t="str">
            <v>MATERIALES</v>
          </cell>
        </row>
        <row r="3">
          <cell r="A3" t="str">
            <v>M010</v>
          </cell>
          <cell r="B3" t="str">
            <v>CEMENTO</v>
          </cell>
          <cell r="C3" t="str">
            <v>SACO</v>
          </cell>
          <cell r="D3">
            <v>14280.000000000002</v>
          </cell>
          <cell r="E3">
            <v>36486</v>
          </cell>
        </row>
        <row r="4">
          <cell r="A4" t="str">
            <v>M020</v>
          </cell>
          <cell r="B4" t="str">
            <v>AGUA</v>
          </cell>
          <cell r="C4" t="str">
            <v>M3</v>
          </cell>
          <cell r="D4">
            <v>742.56000000000017</v>
          </cell>
          <cell r="E4">
            <v>36486</v>
          </cell>
        </row>
        <row r="5">
          <cell r="A5" t="str">
            <v>M030</v>
          </cell>
          <cell r="B5" t="str">
            <v>ARENA CONCRETO</v>
          </cell>
          <cell r="C5" t="str">
            <v>M3</v>
          </cell>
          <cell r="D5">
            <v>25704</v>
          </cell>
          <cell r="E5">
            <v>36486</v>
          </cell>
        </row>
        <row r="6">
          <cell r="A6" t="str">
            <v>M040</v>
          </cell>
          <cell r="B6" t="str">
            <v>ARENA DE PEGA</v>
          </cell>
          <cell r="C6" t="str">
            <v>M3</v>
          </cell>
          <cell r="D6">
            <v>21939.792000000001</v>
          </cell>
          <cell r="E6">
            <v>36486</v>
          </cell>
        </row>
        <row r="7">
          <cell r="A7" t="str">
            <v>M050</v>
          </cell>
          <cell r="B7" t="str">
            <v>ARENA DE REVOQUE</v>
          </cell>
          <cell r="C7" t="str">
            <v>M3</v>
          </cell>
          <cell r="D7">
            <v>28245.84</v>
          </cell>
          <cell r="E7">
            <v>36486</v>
          </cell>
        </row>
        <row r="8">
          <cell r="A8" t="str">
            <v>M060</v>
          </cell>
          <cell r="B8" t="str">
            <v>TRITURADO 3/4</v>
          </cell>
          <cell r="C8" t="str">
            <v>M3</v>
          </cell>
          <cell r="D8">
            <v>25704</v>
          </cell>
          <cell r="E8">
            <v>36486</v>
          </cell>
        </row>
        <row r="9">
          <cell r="A9" t="str">
            <v>M070</v>
          </cell>
          <cell r="B9" t="str">
            <v>GRAVA D=2" PARA FILTRO</v>
          </cell>
          <cell r="C9" t="str">
            <v>M3</v>
          </cell>
          <cell r="D9">
            <v>23562</v>
          </cell>
          <cell r="E9">
            <v>36486</v>
          </cell>
        </row>
        <row r="10">
          <cell r="A10" t="str">
            <v>M080</v>
          </cell>
          <cell r="B10" t="str">
            <v>BASE GRANULAR</v>
          </cell>
          <cell r="C10" t="str">
            <v>M3</v>
          </cell>
          <cell r="D10">
            <v>25704</v>
          </cell>
          <cell r="E10">
            <v>36486</v>
          </cell>
        </row>
        <row r="11">
          <cell r="A11" t="str">
            <v>M090</v>
          </cell>
          <cell r="B11" t="str">
            <v xml:space="preserve">GRAVA 2 </v>
          </cell>
          <cell r="C11" t="str">
            <v>M3</v>
          </cell>
          <cell r="D11">
            <v>23562</v>
          </cell>
          <cell r="E11">
            <v>36486</v>
          </cell>
        </row>
        <row r="12">
          <cell r="A12" t="str">
            <v>M100</v>
          </cell>
          <cell r="B12" t="str">
            <v>ARENA FINA PARA FILTRO</v>
          </cell>
          <cell r="C12" t="str">
            <v>M3</v>
          </cell>
          <cell r="D12">
            <v>25704</v>
          </cell>
          <cell r="E12">
            <v>36486</v>
          </cell>
        </row>
        <row r="13">
          <cell r="A13" t="str">
            <v>M110</v>
          </cell>
          <cell r="B13" t="str">
            <v>ARENILLA</v>
          </cell>
          <cell r="C13" t="str">
            <v>M3</v>
          </cell>
          <cell r="D13">
            <v>19278</v>
          </cell>
          <cell r="E13">
            <v>36486</v>
          </cell>
        </row>
        <row r="14">
          <cell r="A14" t="str">
            <v>M120</v>
          </cell>
          <cell r="B14" t="str">
            <v>ACERO 5/8  60000</v>
          </cell>
          <cell r="C14" t="str">
            <v>KG</v>
          </cell>
          <cell r="D14">
            <v>1447.6288659793818</v>
          </cell>
          <cell r="E14">
            <v>36486</v>
          </cell>
        </row>
        <row r="15">
          <cell r="A15" t="str">
            <v>M130</v>
          </cell>
          <cell r="B15" t="str">
            <v>ACERO 1/2  60000</v>
          </cell>
          <cell r="C15" t="str">
            <v>KG</v>
          </cell>
          <cell r="D15">
            <v>953.91549295774655</v>
          </cell>
          <cell r="E15">
            <v>36486</v>
          </cell>
        </row>
        <row r="16">
          <cell r="A16" t="str">
            <v>M140</v>
          </cell>
          <cell r="B16" t="str">
            <v>ACERO 3/8  40000</v>
          </cell>
          <cell r="C16" t="str">
            <v>KG</v>
          </cell>
          <cell r="D16">
            <v>1179.8000000000002</v>
          </cell>
          <cell r="E16">
            <v>36486</v>
          </cell>
        </row>
        <row r="17">
          <cell r="A17" t="str">
            <v>M150</v>
          </cell>
          <cell r="B17" t="str">
            <v>BLOQUE DE CONCRETO 0.10X0.20X0.40m</v>
          </cell>
          <cell r="C17" t="str">
            <v>UN</v>
          </cell>
          <cell r="D17">
            <v>1028.1600000000001</v>
          </cell>
          <cell r="E17">
            <v>36486</v>
          </cell>
        </row>
        <row r="18">
          <cell r="A18" t="str">
            <v>M160</v>
          </cell>
          <cell r="B18" t="str">
            <v>CANES</v>
          </cell>
          <cell r="C18" t="str">
            <v>M</v>
          </cell>
          <cell r="D18">
            <v>1863.54</v>
          </cell>
          <cell r="E18">
            <v>36486</v>
          </cell>
        </row>
        <row r="19">
          <cell r="A19" t="str">
            <v>M170</v>
          </cell>
          <cell r="B19" t="str">
            <v>LARGUEROS</v>
          </cell>
          <cell r="C19" t="str">
            <v>M</v>
          </cell>
          <cell r="D19">
            <v>931.77</v>
          </cell>
          <cell r="E19">
            <v>36486</v>
          </cell>
        </row>
        <row r="20">
          <cell r="A20" t="str">
            <v>M180</v>
          </cell>
          <cell r="B20" t="str">
            <v>TACO DE MADERA</v>
          </cell>
          <cell r="C20" t="str">
            <v>M</v>
          </cell>
          <cell r="D20">
            <v>931.77</v>
          </cell>
          <cell r="E20">
            <v>36486</v>
          </cell>
        </row>
        <row r="21">
          <cell r="A21" t="str">
            <v>M190</v>
          </cell>
          <cell r="B21" t="str">
            <v>TABLAS</v>
          </cell>
          <cell r="C21" t="str">
            <v>M</v>
          </cell>
          <cell r="D21">
            <v>931.77</v>
          </cell>
          <cell r="E21">
            <v>36486</v>
          </cell>
        </row>
        <row r="22">
          <cell r="A22" t="str">
            <v>M200</v>
          </cell>
          <cell r="B22" t="str">
            <v>TUBERIA SANIT. DE D=2"</v>
          </cell>
          <cell r="C22" t="str">
            <v>M</v>
          </cell>
          <cell r="D22">
            <v>4981.3400000000011</v>
          </cell>
          <cell r="E22">
            <v>36486</v>
          </cell>
        </row>
        <row r="23">
          <cell r="A23" t="str">
            <v>M210</v>
          </cell>
          <cell r="B23" t="str">
            <v>TUBERIA SANIT. DE D=3"</v>
          </cell>
          <cell r="C23" t="str">
            <v>M</v>
          </cell>
          <cell r="D23">
            <v>7351.344000000001</v>
          </cell>
          <cell r="E23">
            <v>36486</v>
          </cell>
        </row>
        <row r="24">
          <cell r="A24" t="str">
            <v>M220</v>
          </cell>
          <cell r="B24" t="str">
            <v>TUBERIA SANIT. DE D=4"</v>
          </cell>
          <cell r="C24" t="str">
            <v>M</v>
          </cell>
          <cell r="D24">
            <v>10228.049999999999</v>
          </cell>
          <cell r="E24">
            <v>36486</v>
          </cell>
        </row>
        <row r="25">
          <cell r="A25" t="str">
            <v>M230</v>
          </cell>
          <cell r="B25" t="str">
            <v>TUBERIA SANIT. DE D=6"</v>
          </cell>
          <cell r="C25" t="str">
            <v>M</v>
          </cell>
          <cell r="D25">
            <v>20964.944000000003</v>
          </cell>
          <cell r="E25">
            <v>36486</v>
          </cell>
        </row>
        <row r="26">
          <cell r="A26" t="str">
            <v>M240</v>
          </cell>
          <cell r="B26" t="str">
            <v>TUBERIA AGUAS LLUVIAS DE D=2"</v>
          </cell>
          <cell r="C26" t="str">
            <v>M</v>
          </cell>
          <cell r="D26">
            <v>4981.3400000000011</v>
          </cell>
          <cell r="E26">
            <v>36486</v>
          </cell>
        </row>
        <row r="27">
          <cell r="A27" t="str">
            <v>M250</v>
          </cell>
          <cell r="B27" t="str">
            <v>TEE PVC SANITARIA D=3"</v>
          </cell>
          <cell r="C27" t="str">
            <v>UN</v>
          </cell>
          <cell r="D27">
            <v>5302.9922399999996</v>
          </cell>
          <cell r="E27">
            <v>36486</v>
          </cell>
        </row>
        <row r="28">
          <cell r="A28" t="str">
            <v>M260</v>
          </cell>
          <cell r="B28" t="str">
            <v>TEE PVC SANITARIA D=4"</v>
          </cell>
          <cell r="C28" t="str">
            <v>UN</v>
          </cell>
          <cell r="D28">
            <v>10950.977856000003</v>
          </cell>
          <cell r="E28">
            <v>36486</v>
          </cell>
        </row>
        <row r="29">
          <cell r="A29" t="str">
            <v>M270</v>
          </cell>
          <cell r="B29" t="str">
            <v>CODO 90 CxC D=2"</v>
          </cell>
          <cell r="C29" t="str">
            <v>UN</v>
          </cell>
          <cell r="D29">
            <v>1950.4080960000003</v>
          </cell>
          <cell r="E29">
            <v>36486</v>
          </cell>
        </row>
        <row r="30">
          <cell r="A30" t="str">
            <v>M280</v>
          </cell>
          <cell r="B30" t="str">
            <v>CODO 90 CxC D=3"</v>
          </cell>
          <cell r="C30" t="str">
            <v>UN</v>
          </cell>
          <cell r="D30">
            <v>4500.2848800000002</v>
          </cell>
          <cell r="E30">
            <v>36486</v>
          </cell>
        </row>
        <row r="31">
          <cell r="A31" t="str">
            <v>M290</v>
          </cell>
          <cell r="B31" t="str">
            <v>CODO 90 CxC D=4"</v>
          </cell>
          <cell r="C31" t="str">
            <v>UN</v>
          </cell>
          <cell r="D31">
            <v>8278.1331360000004</v>
          </cell>
          <cell r="E31">
            <v>36486</v>
          </cell>
        </row>
        <row r="32">
          <cell r="A32" t="str">
            <v>M300</v>
          </cell>
          <cell r="B32" t="str">
            <v>SIFON 180 PVC D=4"</v>
          </cell>
          <cell r="C32" t="str">
            <v>UN</v>
          </cell>
          <cell r="D32">
            <v>14233.538592000003</v>
          </cell>
          <cell r="E32">
            <v>36486</v>
          </cell>
        </row>
        <row r="33">
          <cell r="A33" t="str">
            <v>M310</v>
          </cell>
          <cell r="B33" t="str">
            <v>BUJE PVC 3"x2"</v>
          </cell>
          <cell r="C33" t="str">
            <v>UN</v>
          </cell>
          <cell r="D33">
            <v>2657.4737280000004</v>
          </cell>
          <cell r="E33">
            <v>36486</v>
          </cell>
        </row>
        <row r="34">
          <cell r="A34" t="str">
            <v>M320</v>
          </cell>
          <cell r="B34" t="str">
            <v>YEE PVC 2"</v>
          </cell>
          <cell r="C34" t="str">
            <v>UN</v>
          </cell>
          <cell r="D34">
            <v>3137.3902559999997</v>
          </cell>
          <cell r="E34">
            <v>36486</v>
          </cell>
        </row>
        <row r="35">
          <cell r="A35" t="str">
            <v>M330</v>
          </cell>
          <cell r="B35" t="str">
            <v>FORMALETERÍA</v>
          </cell>
          <cell r="C35" t="str">
            <v>M2</v>
          </cell>
          <cell r="D35">
            <v>68544</v>
          </cell>
          <cell r="E35">
            <v>36486</v>
          </cell>
        </row>
        <row r="36">
          <cell r="A36" t="str">
            <v>M340</v>
          </cell>
          <cell r="B36" t="str">
            <v>PLÁSTICO</v>
          </cell>
          <cell r="C36" t="str">
            <v>M2</v>
          </cell>
          <cell r="D36">
            <v>1142.4000000000001</v>
          </cell>
          <cell r="E36">
            <v>36486</v>
          </cell>
        </row>
        <row r="37">
          <cell r="A37" t="str">
            <v>M350</v>
          </cell>
          <cell r="B37" t="str">
            <v>LÁMINA CALIBRE 24</v>
          </cell>
          <cell r="C37" t="str">
            <v>M2</v>
          </cell>
          <cell r="D37">
            <v>3722.7433501078367</v>
          </cell>
          <cell r="E37">
            <v>36486</v>
          </cell>
        </row>
        <row r="38">
          <cell r="A38" t="str">
            <v>M360</v>
          </cell>
          <cell r="B38" t="str">
            <v>PINTURA ANTICORROSIVA</v>
          </cell>
          <cell r="C38" t="str">
            <v>M2</v>
          </cell>
          <cell r="D38">
            <v>661.86086400000011</v>
          </cell>
          <cell r="E38">
            <v>36486</v>
          </cell>
        </row>
        <row r="39">
          <cell r="A39" t="str">
            <v>M370</v>
          </cell>
          <cell r="B39" t="str">
            <v>PLASTOCRETE - CONCREPLAS</v>
          </cell>
          <cell r="C39" t="str">
            <v>KG</v>
          </cell>
          <cell r="D39">
            <v>2794.3675200000002</v>
          </cell>
          <cell r="E39">
            <v>36486</v>
          </cell>
        </row>
        <row r="40">
          <cell r="A40" t="str">
            <v>M380</v>
          </cell>
          <cell r="B40" t="str">
            <v>ENSAYO PERCOLACIÓN</v>
          </cell>
          <cell r="C40" t="str">
            <v>UN</v>
          </cell>
          <cell r="D40">
            <v>9139.2000000000007</v>
          </cell>
          <cell r="E40">
            <v>36486</v>
          </cell>
        </row>
        <row r="41">
          <cell r="A41" t="str">
            <v>M390</v>
          </cell>
          <cell r="B41" t="str">
            <v xml:space="preserve">IMPERMEABILIZANTE </v>
          </cell>
          <cell r="C41" t="str">
            <v>KG</v>
          </cell>
          <cell r="D41">
            <v>2513.2800000000007</v>
          </cell>
          <cell r="E41">
            <v>36486</v>
          </cell>
        </row>
        <row r="42">
          <cell r="A42" t="str">
            <v>M400</v>
          </cell>
          <cell r="B42" t="str">
            <v>SIFON 180 PVC D=2"</v>
          </cell>
          <cell r="C42" t="str">
            <v>UN</v>
          </cell>
          <cell r="D42">
            <v>3157.8849120000004</v>
          </cell>
          <cell r="E42">
            <v>36486</v>
          </cell>
        </row>
        <row r="43">
          <cell r="A43" t="str">
            <v>M410</v>
          </cell>
          <cell r="B43" t="str">
            <v>DINAMITA</v>
          </cell>
          <cell r="C43" t="str">
            <v>PULG</v>
          </cell>
          <cell r="D43">
            <v>799.68000000000018</v>
          </cell>
          <cell r="E43">
            <v>36486</v>
          </cell>
        </row>
        <row r="44">
          <cell r="A44" t="str">
            <v>M420</v>
          </cell>
          <cell r="B44" t="str">
            <v>ALAMBRE DE AMARRAR</v>
          </cell>
          <cell r="C44" t="str">
            <v>KG</v>
          </cell>
          <cell r="D44">
            <v>1606.5</v>
          </cell>
          <cell r="E44">
            <v>36486</v>
          </cell>
        </row>
        <row r="45">
          <cell r="A45" t="str">
            <v>M430</v>
          </cell>
          <cell r="B45" t="str">
            <v>MADERA</v>
          </cell>
          <cell r="C45" t="str">
            <v>M2</v>
          </cell>
          <cell r="D45">
            <v>1927.8</v>
          </cell>
          <cell r="E45">
            <v>36486</v>
          </cell>
        </row>
        <row r="46">
          <cell r="A46" t="str">
            <v>M440</v>
          </cell>
          <cell r="B46" t="str">
            <v>LIMPIADOR Y SOLDADURA</v>
          </cell>
          <cell r="C46" t="str">
            <v>GL</v>
          </cell>
          <cell r="D46">
            <v>180899.49696000002</v>
          </cell>
          <cell r="E46">
            <v>36486</v>
          </cell>
        </row>
        <row r="47">
          <cell r="A47" t="str">
            <v>M450</v>
          </cell>
          <cell r="B47" t="str">
            <v>BOTADERO</v>
          </cell>
          <cell r="C47" t="str">
            <v>M3</v>
          </cell>
          <cell r="D47">
            <v>4569.6000000000004</v>
          </cell>
          <cell r="E47">
            <v>36486</v>
          </cell>
        </row>
        <row r="48">
          <cell r="A48" t="str">
            <v>M460</v>
          </cell>
          <cell r="B48" t="str">
            <v>MORTERO</v>
          </cell>
          <cell r="C48" t="str">
            <v>M3</v>
          </cell>
          <cell r="D48">
            <v>262752.00000000006</v>
          </cell>
          <cell r="E48">
            <v>36486</v>
          </cell>
        </row>
        <row r="49">
          <cell r="A49" t="str">
            <v>M470</v>
          </cell>
          <cell r="B49" t="str">
            <v>TUBERIA POLIETILENO D=3"</v>
          </cell>
          <cell r="C49" t="str">
            <v>M</v>
          </cell>
          <cell r="D49">
            <v>6509.680800000001</v>
          </cell>
          <cell r="E49">
            <v>36486</v>
          </cell>
        </row>
        <row r="50">
          <cell r="A50" t="str">
            <v>M480</v>
          </cell>
          <cell r="B50" t="str">
            <v>CONCRETO DE Fc=210 Kg/cm2</v>
          </cell>
          <cell r="C50" t="str">
            <v>M3</v>
          </cell>
          <cell r="D50">
            <v>285600</v>
          </cell>
          <cell r="E50">
            <v>36486</v>
          </cell>
        </row>
        <row r="51">
          <cell r="A51" t="str">
            <v>M485</v>
          </cell>
          <cell r="B51" t="str">
            <v xml:space="preserve">GRAMA </v>
          </cell>
          <cell r="C51" t="str">
            <v>M2</v>
          </cell>
          <cell r="D51">
            <v>6509.680800000001</v>
          </cell>
          <cell r="E51">
            <v>36486</v>
          </cell>
        </row>
        <row r="52">
          <cell r="A52" t="str">
            <v>M490</v>
          </cell>
          <cell r="B52" t="str">
            <v>BLOQUE DE CONCRETO 0.15X0.20X0.40m</v>
          </cell>
          <cell r="C52" t="str">
            <v>UN</v>
          </cell>
          <cell r="D52">
            <v>1773.576</v>
          </cell>
          <cell r="E52">
            <v>36486</v>
          </cell>
        </row>
        <row r="53">
          <cell r="A53" t="str">
            <v>Z300</v>
          </cell>
          <cell r="B53" t="str">
            <v>CORDON DE SOLDADURA</v>
          </cell>
          <cell r="C53" t="str">
            <v>CM</v>
          </cell>
          <cell r="D53">
            <v>17136</v>
          </cell>
          <cell r="E53">
            <v>36486</v>
          </cell>
        </row>
        <row r="54">
          <cell r="B54">
            <v>0</v>
          </cell>
          <cell r="C54">
            <v>0</v>
          </cell>
          <cell r="D54">
            <v>0</v>
          </cell>
          <cell r="E54">
            <v>36486</v>
          </cell>
        </row>
        <row r="55">
          <cell r="A55" t="str">
            <v>CODIGO</v>
          </cell>
          <cell r="B55" t="str">
            <v>RECURSO</v>
          </cell>
          <cell r="C55" t="str">
            <v>UN</v>
          </cell>
          <cell r="D55" t="str">
            <v>V/UNITARIO</v>
          </cell>
        </row>
        <row r="56">
          <cell r="B56" t="str">
            <v>EQUIPO</v>
          </cell>
        </row>
        <row r="57">
          <cell r="A57" t="str">
            <v>E010</v>
          </cell>
          <cell r="B57" t="str">
            <v>RETROEXCAVADORA DE LLANTAS TIPO F555</v>
          </cell>
          <cell r="C57" t="str">
            <v>HR</v>
          </cell>
          <cell r="D57">
            <v>45696.000000000007</v>
          </cell>
          <cell r="E57">
            <v>36486</v>
          </cell>
        </row>
        <row r="58">
          <cell r="A58" t="str">
            <v>E020</v>
          </cell>
          <cell r="B58" t="str">
            <v>COMPRESOR NEUMATICO CON MARTILLO</v>
          </cell>
          <cell r="C58" t="str">
            <v>HR</v>
          </cell>
          <cell r="D58">
            <v>35471.520000000004</v>
          </cell>
          <cell r="E58">
            <v>36486</v>
          </cell>
        </row>
        <row r="59">
          <cell r="A59" t="str">
            <v>E030</v>
          </cell>
          <cell r="B59" t="str">
            <v>VIBROCOMPACTADOR</v>
          </cell>
          <cell r="C59" t="str">
            <v>DIA</v>
          </cell>
          <cell r="D59">
            <v>19706.400000000005</v>
          </cell>
          <cell r="E59">
            <v>36486</v>
          </cell>
        </row>
        <row r="60">
          <cell r="A60" t="str">
            <v>E040</v>
          </cell>
          <cell r="B60" t="str">
            <v>PLACA VIBRATORIA</v>
          </cell>
          <cell r="C60" t="str">
            <v>DIA</v>
          </cell>
          <cell r="D60">
            <v>19706.400000000005</v>
          </cell>
          <cell r="E60">
            <v>36486</v>
          </cell>
        </row>
        <row r="61">
          <cell r="A61" t="str">
            <v>E050</v>
          </cell>
          <cell r="B61" t="str">
            <v>MEZCLADORA 1 SACO ELECTRICA</v>
          </cell>
          <cell r="C61" t="str">
            <v>DIA</v>
          </cell>
          <cell r="D61">
            <v>12612.096000000001</v>
          </cell>
          <cell r="E61">
            <v>36486</v>
          </cell>
        </row>
        <row r="62">
          <cell r="A62" t="str">
            <v>E060</v>
          </cell>
          <cell r="B62" t="str">
            <v>VIBRADOR ELECTRICO</v>
          </cell>
          <cell r="C62" t="str">
            <v>DIA</v>
          </cell>
          <cell r="D62">
            <v>18635.400000000001</v>
          </cell>
          <cell r="E62">
            <v>36486</v>
          </cell>
        </row>
        <row r="63">
          <cell r="A63" t="str">
            <v>E070</v>
          </cell>
          <cell r="B63" t="str">
            <v>TRANSITO</v>
          </cell>
          <cell r="C63" t="str">
            <v>DIA</v>
          </cell>
          <cell r="D63">
            <v>26275.200000000004</v>
          </cell>
          <cell r="E63">
            <v>36486</v>
          </cell>
        </row>
        <row r="64">
          <cell r="A64" t="str">
            <v>E080</v>
          </cell>
          <cell r="B64" t="str">
            <v>NIVEL DE PRECISION</v>
          </cell>
          <cell r="C64" t="str">
            <v>DIA</v>
          </cell>
          <cell r="D64">
            <v>19706.400000000005</v>
          </cell>
          <cell r="E64">
            <v>36486</v>
          </cell>
        </row>
        <row r="65">
          <cell r="A65" t="str">
            <v>E090</v>
          </cell>
          <cell r="B65" t="str">
            <v>SOLDADOR ELECTRICO</v>
          </cell>
          <cell r="C65" t="str">
            <v>DIA</v>
          </cell>
          <cell r="D65">
            <v>10710</v>
          </cell>
          <cell r="E65">
            <v>36486</v>
          </cell>
        </row>
        <row r="66">
          <cell r="A66" t="str">
            <v>E100</v>
          </cell>
          <cell r="B66" t="str">
            <v>EQUIPO DE AUTOGENA PARA CORTES TUBERIA</v>
          </cell>
          <cell r="C66" t="str">
            <v>DIA</v>
          </cell>
          <cell r="D66">
            <v>6907.95</v>
          </cell>
          <cell r="E66">
            <v>36486</v>
          </cell>
        </row>
        <row r="67">
          <cell r="A67" t="str">
            <v>E110</v>
          </cell>
          <cell r="B67" t="str">
            <v>HERRAMIENTA MENOR</v>
          </cell>
          <cell r="C67" t="str">
            <v>SG</v>
          </cell>
          <cell r="D67">
            <v>0</v>
          </cell>
          <cell r="E67">
            <v>36486</v>
          </cell>
        </row>
        <row r="68">
          <cell r="A68" t="str">
            <v>CODIGO</v>
          </cell>
          <cell r="B68" t="str">
            <v>RECURSO</v>
          </cell>
          <cell r="C68" t="str">
            <v>UN</v>
          </cell>
          <cell r="D68" t="str">
            <v>V/UNITARIO</v>
          </cell>
        </row>
        <row r="69">
          <cell r="B69" t="str">
            <v>TRANSPORTE</v>
          </cell>
        </row>
        <row r="70">
          <cell r="A70" t="str">
            <v>T010</v>
          </cell>
          <cell r="B70" t="str">
            <v>VOLQUETAS DE 5M3</v>
          </cell>
          <cell r="C70" t="str">
            <v>M3</v>
          </cell>
          <cell r="D70">
            <v>36556.800000000003</v>
          </cell>
          <cell r="E70">
            <v>36486</v>
          </cell>
        </row>
        <row r="71">
          <cell r="A71" t="str">
            <v>T020</v>
          </cell>
          <cell r="B71" t="str">
            <v>TRANSPORTE INTERNO</v>
          </cell>
          <cell r="C71" t="str">
            <v>HR</v>
          </cell>
          <cell r="D71">
            <v>22848.000000000004</v>
          </cell>
          <cell r="E71">
            <v>36486</v>
          </cell>
        </row>
        <row r="72">
          <cell r="A72" t="str">
            <v>CODIGO</v>
          </cell>
          <cell r="B72" t="str">
            <v>RECURSO</v>
          </cell>
          <cell r="C72" t="str">
            <v>UN</v>
          </cell>
          <cell r="D72" t="str">
            <v>V/UNITARIO</v>
          </cell>
        </row>
        <row r="73">
          <cell r="B73" t="str">
            <v>MANO DE OBRA</v>
          </cell>
        </row>
        <row r="74">
          <cell r="A74" t="str">
            <v>O010</v>
          </cell>
          <cell r="B74" t="str">
            <v>ENCARGADO</v>
          </cell>
          <cell r="C74" t="str">
            <v>DIA</v>
          </cell>
          <cell r="D74">
            <v>95117.137920000008</v>
          </cell>
          <cell r="E74">
            <v>36486</v>
          </cell>
        </row>
        <row r="75">
          <cell r="A75" t="str">
            <v>O020</v>
          </cell>
          <cell r="B75" t="str">
            <v>OFICIAL</v>
          </cell>
          <cell r="C75" t="str">
            <v>DIA</v>
          </cell>
          <cell r="D75">
            <v>50608.228608000012</v>
          </cell>
          <cell r="E75">
            <v>36486</v>
          </cell>
        </row>
        <row r="76">
          <cell r="A76" t="str">
            <v>O030</v>
          </cell>
          <cell r="B76" t="str">
            <v xml:space="preserve">AYUDANTE </v>
          </cell>
          <cell r="C76" t="str">
            <v>DIA</v>
          </cell>
          <cell r="D76">
            <v>20796.797952000008</v>
          </cell>
          <cell r="E76">
            <v>36486</v>
          </cell>
        </row>
        <row r="77">
          <cell r="A77" t="str">
            <v>O040</v>
          </cell>
          <cell r="B77" t="str">
            <v>TOPOGRAFO</v>
          </cell>
          <cell r="C77" t="str">
            <v>DIA</v>
          </cell>
          <cell r="D77">
            <v>25055.573760000003</v>
          </cell>
          <cell r="E77">
            <v>36486</v>
          </cell>
        </row>
        <row r="78">
          <cell r="A78" t="str">
            <v>O050</v>
          </cell>
          <cell r="B78" t="str">
            <v>CADENERO</v>
          </cell>
          <cell r="C78" t="str">
            <v>DIA</v>
          </cell>
          <cell r="D78">
            <v>25055.708106240007</v>
          </cell>
          <cell r="E78">
            <v>36486</v>
          </cell>
        </row>
        <row r="79">
          <cell r="A79" t="str">
            <v>O060</v>
          </cell>
          <cell r="B79" t="str">
            <v>MINERO</v>
          </cell>
          <cell r="C79" t="str">
            <v>DIA</v>
          </cell>
          <cell r="D79">
            <v>36192.877056000012</v>
          </cell>
          <cell r="E79">
            <v>36486</v>
          </cell>
        </row>
        <row r="80">
          <cell r="A80" t="str">
            <v>O061</v>
          </cell>
          <cell r="B80" t="str">
            <v>ALMACENISTA Y TESORERO</v>
          </cell>
          <cell r="C80" t="str">
            <v>DIA</v>
          </cell>
          <cell r="D80">
            <v>73874.310451200014</v>
          </cell>
          <cell r="E80">
            <v>36486</v>
          </cell>
        </row>
      </sheetData>
      <sheetData sheetId="3" refreshError="1"/>
      <sheetData sheetId="4" refreshError="1"/>
      <sheetData sheetId="5" refreshError="1"/>
      <sheetData sheetId="6" refreshError="1"/>
      <sheetData sheetId="7"/>
      <sheetData sheetId="8"/>
      <sheetData sheetId="9"/>
      <sheetData sheetId="10"/>
      <sheetData sheetId="11"/>
      <sheetData sheetId="12"/>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Feb"/>
      <sheetName val="Mar-Abr"/>
      <sheetName val="May-Jun"/>
      <sheetName val="Jul-Ago"/>
      <sheetName val="Sep-Oct"/>
      <sheetName val="Ene-Oct EEPPM"/>
      <sheetName val="May-Oct Contrato"/>
    </sheetNames>
    <sheetDataSet>
      <sheetData sheetId="0" refreshError="1"/>
      <sheetData sheetId="1" refreshError="1"/>
      <sheetData sheetId="2" refreshError="1">
        <row r="33">
          <cell r="A33" t="str">
            <v>CAMBIO ACOMETIDAS CONTRATO</v>
          </cell>
          <cell r="B33">
            <v>259</v>
          </cell>
          <cell r="C33">
            <v>16</v>
          </cell>
          <cell r="D33">
            <v>3</v>
          </cell>
          <cell r="E33">
            <v>40</v>
          </cell>
          <cell r="F33">
            <v>2.2000000000000002</v>
          </cell>
          <cell r="G33">
            <v>2.2999999999999998</v>
          </cell>
          <cell r="H33">
            <v>5.8181818181818182E-2</v>
          </cell>
        </row>
        <row r="34">
          <cell r="A34" t="str">
            <v>CASAS SIN AGUA</v>
          </cell>
          <cell r="B34">
            <v>2</v>
          </cell>
          <cell r="C34">
            <v>4</v>
          </cell>
          <cell r="E34">
            <v>40</v>
          </cell>
          <cell r="F34" t="str">
            <v/>
          </cell>
          <cell r="G34" t="str">
            <v/>
          </cell>
          <cell r="H34">
            <v>0.66666666666666663</v>
          </cell>
        </row>
        <row r="35">
          <cell r="A35" t="str">
            <v>CORTE Y RECONEXION</v>
          </cell>
          <cell r="B35">
            <v>673</v>
          </cell>
          <cell r="C35">
            <v>58</v>
          </cell>
          <cell r="D35">
            <v>1</v>
          </cell>
          <cell r="E35">
            <v>40</v>
          </cell>
          <cell r="F35">
            <v>16.8</v>
          </cell>
          <cell r="G35">
            <v>18.3</v>
          </cell>
          <cell r="H35">
            <v>7.9343365253077974E-2</v>
          </cell>
        </row>
        <row r="36">
          <cell r="A36" t="str">
            <v>DAÑOS ACUEDUCTO</v>
          </cell>
          <cell r="B36">
            <v>8</v>
          </cell>
          <cell r="C36">
            <v>0</v>
          </cell>
          <cell r="E36">
            <v>40</v>
          </cell>
          <cell r="F36" t="str">
            <v/>
          </cell>
          <cell r="G36" t="str">
            <v/>
          </cell>
          <cell r="H36">
            <v>0</v>
          </cell>
        </row>
        <row r="37">
          <cell r="A37" t="str">
            <v>ESCOMBROS DAÑOS ACUEDUCTO</v>
          </cell>
          <cell r="B37">
            <v>10</v>
          </cell>
          <cell r="C37">
            <v>0</v>
          </cell>
          <cell r="E37">
            <v>40</v>
          </cell>
          <cell r="F37" t="str">
            <v/>
          </cell>
          <cell r="G37" t="str">
            <v/>
          </cell>
          <cell r="H37">
            <v>0</v>
          </cell>
        </row>
        <row r="38">
          <cell r="A38" t="str">
            <v>FRAUDES</v>
          </cell>
          <cell r="B38">
            <v>4</v>
          </cell>
          <cell r="C38">
            <v>3</v>
          </cell>
          <cell r="E38">
            <v>40</v>
          </cell>
          <cell r="F38" t="str">
            <v/>
          </cell>
          <cell r="G38" t="str">
            <v/>
          </cell>
          <cell r="H38">
            <v>0.42857142857142855</v>
          </cell>
        </row>
        <row r="39">
          <cell r="A39" t="str">
            <v>GARANTIAS INSTALACIONES</v>
          </cell>
          <cell r="B39">
            <v>96</v>
          </cell>
          <cell r="C39">
            <v>7</v>
          </cell>
          <cell r="D39">
            <v>1</v>
          </cell>
          <cell r="E39">
            <v>40</v>
          </cell>
          <cell r="F39">
            <v>2.4</v>
          </cell>
          <cell r="G39">
            <v>2.6</v>
          </cell>
          <cell r="H39">
            <v>6.7961165048543687E-2</v>
          </cell>
        </row>
        <row r="40">
          <cell r="A40" t="str">
            <v>INSTALACIONES ACUEDUCTO</v>
          </cell>
          <cell r="B40">
            <v>928</v>
          </cell>
          <cell r="C40">
            <v>131</v>
          </cell>
          <cell r="D40">
            <v>5</v>
          </cell>
          <cell r="E40">
            <v>40</v>
          </cell>
          <cell r="F40">
            <v>4.5999999999999996</v>
          </cell>
          <cell r="G40">
            <v>5.3</v>
          </cell>
          <cell r="H40">
            <v>0.12370160528800755</v>
          </cell>
        </row>
        <row r="41">
          <cell r="A41" t="str">
            <v>INSTALACIONES ALCANTARILLADO</v>
          </cell>
          <cell r="B41">
            <v>59</v>
          </cell>
          <cell r="C41">
            <v>0</v>
          </cell>
          <cell r="D41">
            <v>4</v>
          </cell>
          <cell r="E41">
            <v>40</v>
          </cell>
          <cell r="F41">
            <v>0.4</v>
          </cell>
          <cell r="G41">
            <v>0.4</v>
          </cell>
          <cell r="H41">
            <v>0</v>
          </cell>
        </row>
        <row r="42">
          <cell r="A42" t="str">
            <v>MEDIDORES 1/2 Y 1"</v>
          </cell>
          <cell r="B42">
            <v>622</v>
          </cell>
          <cell r="C42">
            <v>9</v>
          </cell>
          <cell r="D42">
            <v>2.5</v>
          </cell>
          <cell r="E42">
            <v>40</v>
          </cell>
          <cell r="F42">
            <v>6.2</v>
          </cell>
          <cell r="G42">
            <v>6.3</v>
          </cell>
          <cell r="H42">
            <v>1.4263074484944533E-2</v>
          </cell>
        </row>
        <row r="43">
          <cell r="A43" t="str">
            <v>MMTO VALVULAS E HIDRANTES</v>
          </cell>
          <cell r="B43">
            <v>256</v>
          </cell>
          <cell r="C43">
            <v>0</v>
          </cell>
          <cell r="D43">
            <v>3</v>
          </cell>
          <cell r="E43">
            <v>40</v>
          </cell>
          <cell r="F43">
            <v>2.1</v>
          </cell>
          <cell r="G43">
            <v>2.1</v>
          </cell>
          <cell r="H43">
            <v>0</v>
          </cell>
        </row>
        <row r="44">
          <cell r="A44" t="str">
            <v>OBRAS ACCESORIAS DAÑOS ACUEDUCTO</v>
          </cell>
          <cell r="B44">
            <v>289</v>
          </cell>
          <cell r="C44">
            <v>24</v>
          </cell>
          <cell r="D44">
            <v>3</v>
          </cell>
          <cell r="E44">
            <v>40</v>
          </cell>
          <cell r="F44">
            <v>2.4</v>
          </cell>
          <cell r="G44">
            <v>2.6</v>
          </cell>
          <cell r="H44">
            <v>7.6677316293929709E-2</v>
          </cell>
        </row>
        <row r="45">
          <cell r="A45" t="str">
            <v>OBRAS ACCESORIAS INSTALACIONES</v>
          </cell>
          <cell r="B45">
            <v>1125</v>
          </cell>
          <cell r="C45">
            <v>0</v>
          </cell>
          <cell r="D45">
            <v>3.5</v>
          </cell>
          <cell r="E45">
            <v>40</v>
          </cell>
          <cell r="F45">
            <v>8</v>
          </cell>
          <cell r="G45">
            <v>8</v>
          </cell>
          <cell r="H45">
            <v>0</v>
          </cell>
        </row>
        <row r="46">
          <cell r="A46" t="str">
            <v>PROYECTOS ACUEDUCTO</v>
          </cell>
          <cell r="B46">
            <v>2</v>
          </cell>
          <cell r="C46">
            <v>0</v>
          </cell>
          <cell r="E46">
            <v>40</v>
          </cell>
          <cell r="F46" t="str">
            <v/>
          </cell>
          <cell r="G46" t="str">
            <v/>
          </cell>
          <cell r="H46">
            <v>0</v>
          </cell>
        </row>
        <row r="47">
          <cell r="A47" t="str">
            <v>REFERENCIACIÓN ACUEDUCTO</v>
          </cell>
          <cell r="B47">
            <v>7</v>
          </cell>
          <cell r="C47">
            <v>1</v>
          </cell>
          <cell r="E47">
            <v>40</v>
          </cell>
          <cell r="F47" t="str">
            <v/>
          </cell>
          <cell r="G47" t="str">
            <v/>
          </cell>
          <cell r="H47">
            <v>0.125</v>
          </cell>
        </row>
        <row r="48">
          <cell r="A48" t="str">
            <v>REPARACION CAJAS DE MEDIDORES</v>
          </cell>
          <cell r="B48">
            <v>8</v>
          </cell>
          <cell r="C48">
            <v>0</v>
          </cell>
          <cell r="E48">
            <v>40</v>
          </cell>
          <cell r="F48" t="str">
            <v/>
          </cell>
          <cell r="G48" t="str">
            <v/>
          </cell>
          <cell r="H48">
            <v>0</v>
          </cell>
        </row>
        <row r="49">
          <cell r="A49" t="str">
            <v>TRASLADO MEDIDOR</v>
          </cell>
          <cell r="B49">
            <v>2</v>
          </cell>
          <cell r="C49">
            <v>0</v>
          </cell>
          <cell r="D49">
            <v>1</v>
          </cell>
          <cell r="E49">
            <v>40</v>
          </cell>
          <cell r="F49">
            <v>0.1</v>
          </cell>
          <cell r="G49">
            <v>0.1</v>
          </cell>
          <cell r="H49">
            <v>0</v>
          </cell>
        </row>
        <row r="51">
          <cell r="A51" t="str">
            <v>Total general</v>
          </cell>
          <cell r="B51">
            <v>4350</v>
          </cell>
          <cell r="C51">
            <v>253</v>
          </cell>
          <cell r="F51" t="str">
            <v/>
          </cell>
          <cell r="G51" t="str">
            <v/>
          </cell>
          <cell r="H51">
            <v>5.4964153812730829E-2</v>
          </cell>
        </row>
        <row r="52">
          <cell r="F52" t="str">
            <v/>
          </cell>
          <cell r="G52" t="str">
            <v/>
          </cell>
          <cell r="H52" t="str">
            <v/>
          </cell>
        </row>
      </sheetData>
      <sheetData sheetId="3" refreshError="1">
        <row r="30">
          <cell r="A30" t="str">
            <v>CAMBIO ACOMETIDAS CONTRATO</v>
          </cell>
          <cell r="B30">
            <v>287</v>
          </cell>
          <cell r="C30">
            <v>4</v>
          </cell>
          <cell r="D30">
            <v>3</v>
          </cell>
          <cell r="E30">
            <v>41</v>
          </cell>
          <cell r="F30">
            <v>2.2999999999999998</v>
          </cell>
          <cell r="G30">
            <v>2.4</v>
          </cell>
          <cell r="H30">
            <v>1.3745704467353952E-2</v>
          </cell>
        </row>
        <row r="31">
          <cell r="A31" t="str">
            <v>CASAS SIN AGUA</v>
          </cell>
          <cell r="B31">
            <v>6</v>
          </cell>
          <cell r="C31">
            <v>1</v>
          </cell>
          <cell r="E31">
            <v>41</v>
          </cell>
          <cell r="F31" t="str">
            <v/>
          </cell>
          <cell r="G31" t="str">
            <v/>
          </cell>
          <cell r="H31">
            <v>0.14285714285714285</v>
          </cell>
        </row>
        <row r="32">
          <cell r="A32" t="str">
            <v>CORTE Y RECONEXION</v>
          </cell>
          <cell r="B32">
            <v>741</v>
          </cell>
          <cell r="C32">
            <v>10</v>
          </cell>
          <cell r="D32">
            <v>1</v>
          </cell>
          <cell r="E32">
            <v>41</v>
          </cell>
          <cell r="F32">
            <v>18.100000000000001</v>
          </cell>
          <cell r="G32">
            <v>18.3</v>
          </cell>
          <cell r="H32">
            <v>1.3315579227696404E-2</v>
          </cell>
        </row>
        <row r="33">
          <cell r="A33" t="str">
            <v>DAÑOS ACUEDUCTO</v>
          </cell>
          <cell r="B33">
            <v>15</v>
          </cell>
          <cell r="C33">
            <v>0</v>
          </cell>
          <cell r="E33">
            <v>41</v>
          </cell>
          <cell r="F33" t="str">
            <v/>
          </cell>
          <cell r="G33" t="str">
            <v/>
          </cell>
          <cell r="H33">
            <v>0</v>
          </cell>
        </row>
        <row r="34">
          <cell r="A34" t="str">
            <v>FRAUDES</v>
          </cell>
          <cell r="B34">
            <v>8</v>
          </cell>
          <cell r="C34">
            <v>5</v>
          </cell>
          <cell r="E34">
            <v>41</v>
          </cell>
          <cell r="F34" t="str">
            <v/>
          </cell>
          <cell r="G34" t="str">
            <v/>
          </cell>
          <cell r="H34">
            <v>0.38461538461538464</v>
          </cell>
        </row>
        <row r="35">
          <cell r="A35" t="str">
            <v>GARANTIAS INSTALACIONES</v>
          </cell>
          <cell r="B35">
            <v>60</v>
          </cell>
          <cell r="C35">
            <v>5</v>
          </cell>
          <cell r="D35">
            <v>1</v>
          </cell>
          <cell r="E35">
            <v>41</v>
          </cell>
          <cell r="F35">
            <v>1.5</v>
          </cell>
          <cell r="G35">
            <v>1.6</v>
          </cell>
          <cell r="H35">
            <v>7.6923076923076927E-2</v>
          </cell>
        </row>
        <row r="36">
          <cell r="A36" t="str">
            <v>INSTALACIONES ACUEDUCTO</v>
          </cell>
          <cell r="B36">
            <v>949</v>
          </cell>
          <cell r="C36">
            <v>55</v>
          </cell>
          <cell r="D36">
            <v>5</v>
          </cell>
          <cell r="E36">
            <v>41</v>
          </cell>
          <cell r="F36">
            <v>4.5999999999999996</v>
          </cell>
          <cell r="G36">
            <v>4.9000000000000004</v>
          </cell>
          <cell r="H36">
            <v>5.4780876494023904E-2</v>
          </cell>
        </row>
        <row r="37">
          <cell r="A37" t="str">
            <v>INSTALACIONES ALCANTARILLADO</v>
          </cell>
          <cell r="B37">
            <v>7</v>
          </cell>
          <cell r="C37">
            <v>0</v>
          </cell>
          <cell r="D37">
            <v>4</v>
          </cell>
          <cell r="E37">
            <v>41</v>
          </cell>
          <cell r="F37">
            <v>0</v>
          </cell>
          <cell r="G37">
            <v>0</v>
          </cell>
          <cell r="H37">
            <v>0</v>
          </cell>
        </row>
        <row r="38">
          <cell r="A38" t="str">
            <v>MEDIDORES 1/2 Y 1"</v>
          </cell>
          <cell r="B38">
            <v>1375</v>
          </cell>
          <cell r="C38">
            <v>1</v>
          </cell>
          <cell r="D38">
            <v>3.5</v>
          </cell>
          <cell r="E38">
            <v>41</v>
          </cell>
          <cell r="F38">
            <v>9.6</v>
          </cell>
          <cell r="G38">
            <v>9.6</v>
          </cell>
          <cell r="H38">
            <v>7.2674418604651162E-4</v>
          </cell>
        </row>
        <row r="39">
          <cell r="A39" t="str">
            <v>MMTO VALVULAS E HIDRANTES</v>
          </cell>
          <cell r="B39">
            <v>114</v>
          </cell>
          <cell r="C39">
            <v>0</v>
          </cell>
          <cell r="D39">
            <v>3</v>
          </cell>
          <cell r="E39">
            <v>41</v>
          </cell>
          <cell r="F39">
            <v>0.9</v>
          </cell>
          <cell r="G39">
            <v>0.9</v>
          </cell>
          <cell r="H39">
            <v>0</v>
          </cell>
        </row>
        <row r="40">
          <cell r="A40" t="str">
            <v>OBRAS ACCESORIAS DAÑOS ACUEDUCTO</v>
          </cell>
          <cell r="B40">
            <v>150</v>
          </cell>
          <cell r="C40">
            <v>0</v>
          </cell>
          <cell r="D40">
            <v>3</v>
          </cell>
          <cell r="E40">
            <v>41</v>
          </cell>
          <cell r="F40">
            <v>1.2</v>
          </cell>
          <cell r="G40">
            <v>1.2</v>
          </cell>
          <cell r="H40">
            <v>0</v>
          </cell>
        </row>
        <row r="41">
          <cell r="A41" t="str">
            <v>OBRAS ACCESORIAS INSTALACIONES</v>
          </cell>
          <cell r="B41">
            <v>1230</v>
          </cell>
          <cell r="C41">
            <v>0</v>
          </cell>
          <cell r="D41">
            <v>2.5</v>
          </cell>
          <cell r="E41">
            <v>41</v>
          </cell>
          <cell r="F41">
            <v>12</v>
          </cell>
          <cell r="G41">
            <v>12</v>
          </cell>
          <cell r="H41">
            <v>0</v>
          </cell>
        </row>
        <row r="42">
          <cell r="A42" t="str">
            <v>PROYECTOS ACUEDUCTO</v>
          </cell>
          <cell r="B42">
            <v>91</v>
          </cell>
          <cell r="C42">
            <v>17</v>
          </cell>
          <cell r="E42">
            <v>41</v>
          </cell>
          <cell r="F42" t="str">
            <v/>
          </cell>
          <cell r="G42" t="str">
            <v/>
          </cell>
          <cell r="H42">
            <v>0.15740740740740741</v>
          </cell>
        </row>
        <row r="44">
          <cell r="A44" t="str">
            <v>Total general</v>
          </cell>
          <cell r="B44">
            <v>5033</v>
          </cell>
          <cell r="C44">
            <v>98</v>
          </cell>
          <cell r="F44" t="str">
            <v/>
          </cell>
          <cell r="G44" t="str">
            <v/>
          </cell>
          <cell r="H44">
            <v>1.9099590723055934E-2</v>
          </cell>
        </row>
        <row r="45">
          <cell r="F45" t="str">
            <v/>
          </cell>
          <cell r="G45" t="str">
            <v/>
          </cell>
          <cell r="H45" t="str">
            <v/>
          </cell>
        </row>
      </sheetData>
      <sheetData sheetId="4" refreshError="1">
        <row r="31">
          <cell r="A31" t="str">
            <v>CAMBIO ACOMETIDAS CONTRATO</v>
          </cell>
          <cell r="B31">
            <v>361</v>
          </cell>
          <cell r="C31">
            <v>4</v>
          </cell>
          <cell r="D31">
            <v>3</v>
          </cell>
          <cell r="E31">
            <v>42</v>
          </cell>
          <cell r="F31">
            <v>2.9</v>
          </cell>
          <cell r="G31">
            <v>2.9</v>
          </cell>
          <cell r="H31">
            <v>1.0958904109589041E-2</v>
          </cell>
        </row>
        <row r="32">
          <cell r="A32" t="str">
            <v>CASAS SIN AGUA</v>
          </cell>
          <cell r="B32">
            <v>7</v>
          </cell>
          <cell r="C32">
            <v>0</v>
          </cell>
          <cell r="E32">
            <v>42</v>
          </cell>
          <cell r="F32" t="str">
            <v/>
          </cell>
          <cell r="G32" t="str">
            <v/>
          </cell>
          <cell r="H32">
            <v>0</v>
          </cell>
        </row>
        <row r="33">
          <cell r="A33" t="str">
            <v>CORTE Y RECONEXION</v>
          </cell>
          <cell r="B33">
            <v>825</v>
          </cell>
          <cell r="C33">
            <v>12</v>
          </cell>
          <cell r="D33">
            <v>1</v>
          </cell>
          <cell r="E33">
            <v>42</v>
          </cell>
          <cell r="F33">
            <v>19.600000000000001</v>
          </cell>
          <cell r="G33">
            <v>19.899999999999999</v>
          </cell>
          <cell r="H33">
            <v>1.4336917562724014E-2</v>
          </cell>
        </row>
        <row r="34">
          <cell r="A34" t="str">
            <v>DAÑOS ACUEDUCTO</v>
          </cell>
          <cell r="B34">
            <v>20</v>
          </cell>
          <cell r="C34">
            <v>0</v>
          </cell>
          <cell r="E34">
            <v>42</v>
          </cell>
          <cell r="F34" t="str">
            <v/>
          </cell>
          <cell r="G34" t="str">
            <v/>
          </cell>
          <cell r="H34">
            <v>0</v>
          </cell>
        </row>
        <row r="35">
          <cell r="A35" t="str">
            <v>FRAUDES</v>
          </cell>
          <cell r="B35">
            <v>35</v>
          </cell>
          <cell r="C35">
            <v>0</v>
          </cell>
          <cell r="E35">
            <v>42</v>
          </cell>
          <cell r="F35" t="str">
            <v/>
          </cell>
          <cell r="G35" t="str">
            <v/>
          </cell>
          <cell r="H35">
            <v>0</v>
          </cell>
        </row>
        <row r="36">
          <cell r="A36" t="str">
            <v>GARANTIAS INSTALACIONES</v>
          </cell>
          <cell r="B36">
            <v>88</v>
          </cell>
          <cell r="C36">
            <v>4</v>
          </cell>
          <cell r="D36">
            <v>1</v>
          </cell>
          <cell r="E36">
            <v>42</v>
          </cell>
          <cell r="F36">
            <v>2.1</v>
          </cell>
          <cell r="G36">
            <v>2.2000000000000002</v>
          </cell>
          <cell r="H36">
            <v>4.3478260869565216E-2</v>
          </cell>
        </row>
        <row r="37">
          <cell r="A37" t="str">
            <v>INSTALACIONES ACUEDUCTO</v>
          </cell>
          <cell r="B37">
            <v>828</v>
          </cell>
          <cell r="C37">
            <v>82</v>
          </cell>
          <cell r="D37">
            <v>5</v>
          </cell>
          <cell r="E37">
            <v>42</v>
          </cell>
          <cell r="F37">
            <v>3.9</v>
          </cell>
          <cell r="G37">
            <v>4.3</v>
          </cell>
          <cell r="H37">
            <v>9.0109890109890109E-2</v>
          </cell>
        </row>
        <row r="38">
          <cell r="A38" t="str">
            <v>MEDIDORES 1/2 Y 1"</v>
          </cell>
          <cell r="B38">
            <v>578</v>
          </cell>
          <cell r="C38">
            <v>6</v>
          </cell>
          <cell r="D38">
            <v>3.5</v>
          </cell>
          <cell r="E38">
            <v>42</v>
          </cell>
          <cell r="F38">
            <v>3.9</v>
          </cell>
          <cell r="G38">
            <v>4</v>
          </cell>
          <cell r="H38">
            <v>1.0273972602739725E-2</v>
          </cell>
        </row>
        <row r="39">
          <cell r="A39" t="str">
            <v>MMTO VALVULAS E HIDRANTES</v>
          </cell>
          <cell r="B39">
            <v>563</v>
          </cell>
          <cell r="C39">
            <v>0</v>
          </cell>
          <cell r="D39">
            <v>3</v>
          </cell>
          <cell r="E39">
            <v>42</v>
          </cell>
          <cell r="F39">
            <v>4.5</v>
          </cell>
          <cell r="G39">
            <v>4.5</v>
          </cell>
          <cell r="H39">
            <v>0</v>
          </cell>
        </row>
        <row r="40">
          <cell r="A40" t="str">
            <v>OBRAS ACCESORIAS DAÑOS ACUEDUCTO</v>
          </cell>
          <cell r="B40">
            <v>60</v>
          </cell>
          <cell r="C40">
            <v>1</v>
          </cell>
          <cell r="D40">
            <v>3</v>
          </cell>
          <cell r="E40">
            <v>42</v>
          </cell>
          <cell r="F40">
            <v>0.5</v>
          </cell>
          <cell r="G40">
            <v>0.5</v>
          </cell>
          <cell r="H40">
            <v>1.6393442622950821E-2</v>
          </cell>
        </row>
        <row r="41">
          <cell r="A41" t="str">
            <v>OBRAS ACCESORIAS INSTALACIONES</v>
          </cell>
          <cell r="B41">
            <v>929</v>
          </cell>
          <cell r="C41">
            <v>0</v>
          </cell>
          <cell r="D41">
            <v>2.5</v>
          </cell>
          <cell r="E41">
            <v>42</v>
          </cell>
          <cell r="F41">
            <v>8.8000000000000007</v>
          </cell>
          <cell r="G41">
            <v>8.8000000000000007</v>
          </cell>
          <cell r="H41">
            <v>0</v>
          </cell>
        </row>
        <row r="42">
          <cell r="A42" t="str">
            <v>PROYECTOS ACUEDUCTO</v>
          </cell>
          <cell r="B42">
            <v>2</v>
          </cell>
          <cell r="C42">
            <v>0</v>
          </cell>
          <cell r="E42">
            <v>42</v>
          </cell>
          <cell r="F42" t="str">
            <v/>
          </cell>
          <cell r="G42" t="str">
            <v/>
          </cell>
          <cell r="H42">
            <v>0</v>
          </cell>
        </row>
        <row r="44">
          <cell r="A44" t="str">
            <v>Total general</v>
          </cell>
          <cell r="B44">
            <v>4296</v>
          </cell>
          <cell r="C44">
            <v>109</v>
          </cell>
          <cell r="F44" t="str">
            <v/>
          </cell>
          <cell r="G44" t="str">
            <v/>
          </cell>
          <cell r="H44">
            <v>2.474460839954597E-2</v>
          </cell>
        </row>
        <row r="45">
          <cell r="F45" t="str">
            <v/>
          </cell>
          <cell r="G45" t="str">
            <v/>
          </cell>
          <cell r="H45" t="str">
            <v/>
          </cell>
        </row>
      </sheetData>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
      <sheetName val="T133-134"/>
      <sheetName val="T132-133"/>
      <sheetName val="T130-131"/>
    </sheetNames>
    <sheetDataSet>
      <sheetData sheetId="0" refreshError="1">
        <row r="11">
          <cell r="D11" t="str">
            <v>m3</v>
          </cell>
        </row>
        <row r="13">
          <cell r="D13" t="str">
            <v>m3</v>
          </cell>
        </row>
        <row r="15">
          <cell r="D15" t="str">
            <v>m2</v>
          </cell>
        </row>
        <row r="17">
          <cell r="D17" t="str">
            <v>m</v>
          </cell>
        </row>
        <row r="19">
          <cell r="D19" t="str">
            <v xml:space="preserve"> </v>
          </cell>
        </row>
        <row r="21">
          <cell r="D21" t="str">
            <v xml:space="preserve"> m3</v>
          </cell>
        </row>
        <row r="23">
          <cell r="D23" t="str">
            <v xml:space="preserve"> m3</v>
          </cell>
        </row>
        <row r="25">
          <cell r="D25" t="str">
            <v xml:space="preserve"> m3</v>
          </cell>
        </row>
        <row r="27">
          <cell r="D27" t="str">
            <v xml:space="preserve"> m3</v>
          </cell>
        </row>
        <row r="29">
          <cell r="D29" t="str">
            <v>un</v>
          </cell>
        </row>
        <row r="31">
          <cell r="D31" t="str">
            <v xml:space="preserve"> m3</v>
          </cell>
        </row>
        <row r="33">
          <cell r="D33" t="str">
            <v>un</v>
          </cell>
        </row>
        <row r="37">
          <cell r="D37" t="str">
            <v>m3</v>
          </cell>
        </row>
        <row r="39">
          <cell r="D39" t="str">
            <v>m3</v>
          </cell>
        </row>
        <row r="41">
          <cell r="D41" t="str">
            <v>m3</v>
          </cell>
        </row>
        <row r="45">
          <cell r="D45" t="str">
            <v>m2</v>
          </cell>
        </row>
        <row r="47">
          <cell r="D47" t="str">
            <v>m2</v>
          </cell>
        </row>
        <row r="49">
          <cell r="D49" t="str">
            <v>m2</v>
          </cell>
        </row>
        <row r="51">
          <cell r="D51" t="str">
            <v>m3</v>
          </cell>
        </row>
        <row r="55">
          <cell r="D55" t="str">
            <v>m3</v>
          </cell>
        </row>
        <row r="57">
          <cell r="D57" t="str">
            <v>m3</v>
          </cell>
        </row>
        <row r="59">
          <cell r="D59" t="str">
            <v>m3</v>
          </cell>
        </row>
        <row r="63">
          <cell r="D63" t="str">
            <v>m3</v>
          </cell>
        </row>
        <row r="65">
          <cell r="D65" t="str">
            <v>m3</v>
          </cell>
        </row>
        <row r="67">
          <cell r="D67" t="str">
            <v>m2</v>
          </cell>
        </row>
        <row r="71">
          <cell r="D71" t="str">
            <v>m2</v>
          </cell>
        </row>
        <row r="73">
          <cell r="D73" t="str">
            <v>m2</v>
          </cell>
        </row>
        <row r="75">
          <cell r="D75" t="str">
            <v>m2</v>
          </cell>
        </row>
        <row r="77">
          <cell r="D77" t="str">
            <v>m3</v>
          </cell>
        </row>
        <row r="79">
          <cell r="D79" t="str">
            <v>m3</v>
          </cell>
        </row>
        <row r="81">
          <cell r="D81" t="str">
            <v>m2</v>
          </cell>
        </row>
        <row r="85">
          <cell r="D85" t="str">
            <v>m2</v>
          </cell>
        </row>
        <row r="87">
          <cell r="D87" t="str">
            <v>m2</v>
          </cell>
        </row>
        <row r="91">
          <cell r="D91" t="str">
            <v>m3</v>
          </cell>
        </row>
        <row r="93">
          <cell r="D93" t="str">
            <v>m3</v>
          </cell>
        </row>
        <row r="95">
          <cell r="D95" t="str">
            <v>m3</v>
          </cell>
        </row>
        <row r="99">
          <cell r="D99" t="str">
            <v>m3</v>
          </cell>
        </row>
        <row r="101">
          <cell r="D101" t="str">
            <v>m3</v>
          </cell>
        </row>
        <row r="103">
          <cell r="D103" t="str">
            <v>m3</v>
          </cell>
        </row>
        <row r="105">
          <cell r="D105" t="str">
            <v>m3</v>
          </cell>
        </row>
        <row r="109">
          <cell r="D109" t="str">
            <v>Kg</v>
          </cell>
        </row>
        <row r="111">
          <cell r="D111" t="str">
            <v>Kg</v>
          </cell>
        </row>
        <row r="113">
          <cell r="D113" t="str">
            <v>un</v>
          </cell>
        </row>
        <row r="117">
          <cell r="D117" t="str">
            <v>un</v>
          </cell>
        </row>
        <row r="119">
          <cell r="D119" t="str">
            <v>un</v>
          </cell>
        </row>
        <row r="121">
          <cell r="D121" t="str">
            <v>un</v>
          </cell>
        </row>
        <row r="123">
          <cell r="D123" t="str">
            <v>un</v>
          </cell>
        </row>
        <row r="129">
          <cell r="D129" t="str">
            <v>m</v>
          </cell>
        </row>
        <row r="131">
          <cell r="D131" t="str">
            <v>m</v>
          </cell>
        </row>
        <row r="133">
          <cell r="D133" t="str">
            <v>m</v>
          </cell>
        </row>
        <row r="135">
          <cell r="D135" t="str">
            <v>m</v>
          </cell>
        </row>
        <row r="137">
          <cell r="D137" t="str">
            <v>m</v>
          </cell>
        </row>
        <row r="139">
          <cell r="D139" t="str">
            <v>m</v>
          </cell>
        </row>
        <row r="143">
          <cell r="D143" t="str">
            <v>m</v>
          </cell>
        </row>
        <row r="145">
          <cell r="D145" t="str">
            <v>m</v>
          </cell>
        </row>
        <row r="147">
          <cell r="D147" t="str">
            <v>m</v>
          </cell>
        </row>
        <row r="149">
          <cell r="D149" t="str">
            <v>m</v>
          </cell>
        </row>
        <row r="153">
          <cell r="D153" t="str">
            <v>m</v>
          </cell>
        </row>
        <row r="155">
          <cell r="D155" t="str">
            <v>m</v>
          </cell>
        </row>
        <row r="157">
          <cell r="D157" t="str">
            <v>m</v>
          </cell>
        </row>
        <row r="159">
          <cell r="D159" t="str">
            <v>m</v>
          </cell>
        </row>
        <row r="161">
          <cell r="D161" t="str">
            <v>m</v>
          </cell>
        </row>
        <row r="163">
          <cell r="D163" t="str">
            <v>m</v>
          </cell>
        </row>
        <row r="167">
          <cell r="D167" t="str">
            <v>m</v>
          </cell>
        </row>
        <row r="169">
          <cell r="D169" t="str">
            <v>m</v>
          </cell>
        </row>
        <row r="171">
          <cell r="D171" t="str">
            <v>m</v>
          </cell>
        </row>
        <row r="175">
          <cell r="D175" t="str">
            <v>m</v>
          </cell>
        </row>
        <row r="177">
          <cell r="D177" t="str">
            <v>m</v>
          </cell>
        </row>
        <row r="179">
          <cell r="D179" t="str">
            <v>m</v>
          </cell>
        </row>
        <row r="181">
          <cell r="D181" t="str">
            <v>m</v>
          </cell>
        </row>
        <row r="183">
          <cell r="D183" t="str">
            <v>m</v>
          </cell>
        </row>
        <row r="185">
          <cell r="D185" t="str">
            <v>m</v>
          </cell>
        </row>
        <row r="187">
          <cell r="D187" t="str">
            <v>m</v>
          </cell>
        </row>
        <row r="191">
          <cell r="D191" t="str">
            <v>m</v>
          </cell>
        </row>
        <row r="193">
          <cell r="D193" t="str">
            <v>m</v>
          </cell>
        </row>
        <row r="194">
          <cell r="D194" t="str">
            <v xml:space="preserve"> </v>
          </cell>
        </row>
        <row r="197">
          <cell r="D197" t="str">
            <v>m</v>
          </cell>
        </row>
        <row r="199">
          <cell r="D199" t="str">
            <v>m</v>
          </cell>
        </row>
        <row r="201">
          <cell r="D201" t="str">
            <v>m</v>
          </cell>
        </row>
        <row r="205">
          <cell r="D205" t="str">
            <v>un</v>
          </cell>
        </row>
        <row r="207">
          <cell r="D207" t="str">
            <v>un</v>
          </cell>
        </row>
        <row r="209">
          <cell r="D209" t="str">
            <v>un</v>
          </cell>
        </row>
        <row r="211">
          <cell r="D211" t="str">
            <v>un</v>
          </cell>
        </row>
        <row r="213">
          <cell r="D213" t="str">
            <v>un</v>
          </cell>
        </row>
        <row r="219">
          <cell r="D219" t="str">
            <v>un</v>
          </cell>
        </row>
        <row r="221">
          <cell r="D221" t="str">
            <v>un</v>
          </cell>
        </row>
        <row r="223">
          <cell r="D223" t="str">
            <v>un</v>
          </cell>
        </row>
        <row r="225">
          <cell r="D225" t="str">
            <v>un</v>
          </cell>
        </row>
        <row r="227">
          <cell r="D227" t="str">
            <v>un</v>
          </cell>
        </row>
        <row r="229">
          <cell r="D229" t="str">
            <v>un</v>
          </cell>
        </row>
        <row r="233">
          <cell r="D233" t="str">
            <v>un</v>
          </cell>
        </row>
        <row r="235">
          <cell r="D235" t="str">
            <v>un</v>
          </cell>
        </row>
        <row r="237">
          <cell r="D237" t="str">
            <v>un</v>
          </cell>
        </row>
        <row r="239">
          <cell r="D239" t="str">
            <v>un</v>
          </cell>
        </row>
        <row r="243">
          <cell r="D243" t="str">
            <v>un</v>
          </cell>
        </row>
        <row r="245">
          <cell r="D245" t="str">
            <v>un</v>
          </cell>
        </row>
        <row r="249">
          <cell r="D249" t="str">
            <v>un</v>
          </cell>
        </row>
        <row r="251">
          <cell r="D251" t="str">
            <v>un</v>
          </cell>
        </row>
        <row r="255">
          <cell r="D255" t="str">
            <v>un</v>
          </cell>
        </row>
        <row r="257">
          <cell r="D257" t="str">
            <v>un</v>
          </cell>
        </row>
        <row r="259">
          <cell r="D259" t="str">
            <v>un</v>
          </cell>
        </row>
        <row r="261">
          <cell r="D261" t="str">
            <v>un</v>
          </cell>
        </row>
        <row r="263">
          <cell r="D263" t="str">
            <v>un</v>
          </cell>
        </row>
        <row r="265">
          <cell r="D265" t="str">
            <v>un</v>
          </cell>
        </row>
        <row r="269">
          <cell r="D269" t="str">
            <v>un</v>
          </cell>
        </row>
        <row r="271">
          <cell r="D271" t="str">
            <v>un</v>
          </cell>
        </row>
        <row r="273">
          <cell r="D273" t="str">
            <v>un</v>
          </cell>
        </row>
        <row r="275">
          <cell r="D275" t="str">
            <v>un</v>
          </cell>
        </row>
        <row r="277">
          <cell r="D277" t="str">
            <v>un</v>
          </cell>
        </row>
        <row r="279">
          <cell r="D279" t="str">
            <v>un</v>
          </cell>
        </row>
        <row r="283">
          <cell r="D283" t="str">
            <v>un</v>
          </cell>
        </row>
        <row r="285">
          <cell r="D285" t="str">
            <v>un</v>
          </cell>
        </row>
        <row r="287">
          <cell r="D287" t="str">
            <v>un</v>
          </cell>
        </row>
        <row r="289">
          <cell r="D289" t="str">
            <v>un</v>
          </cell>
        </row>
        <row r="291">
          <cell r="D291" t="str">
            <v>un</v>
          </cell>
        </row>
        <row r="293">
          <cell r="D293" t="str">
            <v>un</v>
          </cell>
        </row>
        <row r="297">
          <cell r="D297" t="str">
            <v>un</v>
          </cell>
        </row>
        <row r="299">
          <cell r="D299" t="str">
            <v>un</v>
          </cell>
        </row>
        <row r="301">
          <cell r="D301" t="str">
            <v>un</v>
          </cell>
        </row>
        <row r="303">
          <cell r="D303" t="str">
            <v>un</v>
          </cell>
        </row>
        <row r="305">
          <cell r="D305" t="str">
            <v>un</v>
          </cell>
        </row>
        <row r="307">
          <cell r="D307" t="str">
            <v>un</v>
          </cell>
        </row>
        <row r="309">
          <cell r="D309" t="str">
            <v>un</v>
          </cell>
        </row>
        <row r="311">
          <cell r="D311" t="str">
            <v>un</v>
          </cell>
        </row>
        <row r="313">
          <cell r="D313" t="str">
            <v>un</v>
          </cell>
        </row>
        <row r="317">
          <cell r="D317" t="str">
            <v>un</v>
          </cell>
        </row>
        <row r="319">
          <cell r="D319" t="str">
            <v>un</v>
          </cell>
        </row>
        <row r="321">
          <cell r="D321" t="str">
            <v>un</v>
          </cell>
        </row>
        <row r="323">
          <cell r="D323" t="str">
            <v>un</v>
          </cell>
        </row>
        <row r="325">
          <cell r="D325" t="str">
            <v>un</v>
          </cell>
        </row>
        <row r="327">
          <cell r="D327" t="str">
            <v>un</v>
          </cell>
        </row>
        <row r="331">
          <cell r="D331" t="str">
            <v>un</v>
          </cell>
        </row>
        <row r="333">
          <cell r="D333" t="str">
            <v>un</v>
          </cell>
        </row>
        <row r="335">
          <cell r="D335" t="str">
            <v>un</v>
          </cell>
        </row>
        <row r="337">
          <cell r="D337" t="str">
            <v>un</v>
          </cell>
        </row>
        <row r="339">
          <cell r="D339" t="str">
            <v>un</v>
          </cell>
        </row>
        <row r="341">
          <cell r="D341" t="str">
            <v>un</v>
          </cell>
        </row>
        <row r="343">
          <cell r="D343" t="str">
            <v>un</v>
          </cell>
        </row>
        <row r="345">
          <cell r="D345" t="str">
            <v>un</v>
          </cell>
        </row>
        <row r="349">
          <cell r="D349" t="str">
            <v>un</v>
          </cell>
        </row>
        <row r="351">
          <cell r="D351" t="str">
            <v>un</v>
          </cell>
        </row>
        <row r="353">
          <cell r="D353" t="str">
            <v>un</v>
          </cell>
        </row>
        <row r="355">
          <cell r="D355" t="str">
            <v>un</v>
          </cell>
        </row>
        <row r="357">
          <cell r="D357" t="str">
            <v>un</v>
          </cell>
        </row>
        <row r="359">
          <cell r="D359" t="str">
            <v>un</v>
          </cell>
        </row>
        <row r="361">
          <cell r="D361" t="str">
            <v>un</v>
          </cell>
        </row>
        <row r="363">
          <cell r="D363" t="str">
            <v>un</v>
          </cell>
        </row>
        <row r="367">
          <cell r="D367" t="str">
            <v>un</v>
          </cell>
        </row>
        <row r="369">
          <cell r="D369" t="str">
            <v>un</v>
          </cell>
        </row>
        <row r="371">
          <cell r="D371" t="str">
            <v>un</v>
          </cell>
        </row>
        <row r="373">
          <cell r="D373" t="str">
            <v>un</v>
          </cell>
        </row>
        <row r="377">
          <cell r="D377" t="str">
            <v>un</v>
          </cell>
        </row>
        <row r="379">
          <cell r="D379" t="str">
            <v>un</v>
          </cell>
        </row>
        <row r="381">
          <cell r="D381" t="str">
            <v>un</v>
          </cell>
        </row>
        <row r="383">
          <cell r="D383" t="str">
            <v>un</v>
          </cell>
        </row>
        <row r="388">
          <cell r="D388" t="str">
            <v>un</v>
          </cell>
        </row>
        <row r="390">
          <cell r="D390" t="str">
            <v>un</v>
          </cell>
        </row>
        <row r="392">
          <cell r="D392" t="str">
            <v>un</v>
          </cell>
        </row>
        <row r="396">
          <cell r="D396" t="str">
            <v>un</v>
          </cell>
        </row>
        <row r="398">
          <cell r="D398" t="str">
            <v>un</v>
          </cell>
        </row>
        <row r="400">
          <cell r="D400" t="str">
            <v>un</v>
          </cell>
        </row>
        <row r="402">
          <cell r="D402" t="str">
            <v>un</v>
          </cell>
        </row>
        <row r="406">
          <cell r="D406" t="str">
            <v>un</v>
          </cell>
        </row>
        <row r="408">
          <cell r="D408" t="str">
            <v>un</v>
          </cell>
        </row>
        <row r="410">
          <cell r="D410" t="str">
            <v>un</v>
          </cell>
        </row>
        <row r="412">
          <cell r="D412" t="str">
            <v>un</v>
          </cell>
        </row>
        <row r="414">
          <cell r="D414" t="str">
            <v>un</v>
          </cell>
        </row>
        <row r="416">
          <cell r="D416" t="str">
            <v>un</v>
          </cell>
        </row>
        <row r="420">
          <cell r="D420" t="str">
            <v>un</v>
          </cell>
        </row>
        <row r="422">
          <cell r="D422" t="str">
            <v>un</v>
          </cell>
        </row>
        <row r="424">
          <cell r="D424" t="str">
            <v>un</v>
          </cell>
        </row>
        <row r="426">
          <cell r="D426" t="str">
            <v>un</v>
          </cell>
        </row>
        <row r="428">
          <cell r="D428" t="str">
            <v>un</v>
          </cell>
        </row>
        <row r="432">
          <cell r="D432" t="str">
            <v>un</v>
          </cell>
        </row>
        <row r="434">
          <cell r="D434" t="str">
            <v>un</v>
          </cell>
        </row>
        <row r="436">
          <cell r="D436" t="str">
            <v>un</v>
          </cell>
        </row>
        <row r="438">
          <cell r="D438" t="str">
            <v>un</v>
          </cell>
        </row>
        <row r="440">
          <cell r="D440" t="str">
            <v>un</v>
          </cell>
        </row>
        <row r="444">
          <cell r="D444" t="str">
            <v>un</v>
          </cell>
        </row>
        <row r="446">
          <cell r="D446" t="str">
            <v>un</v>
          </cell>
        </row>
        <row r="448">
          <cell r="D448" t="str">
            <v>un</v>
          </cell>
        </row>
        <row r="450">
          <cell r="D450" t="str">
            <v>un</v>
          </cell>
        </row>
        <row r="452">
          <cell r="D452" t="str">
            <v>un</v>
          </cell>
        </row>
        <row r="456">
          <cell r="D456" t="str">
            <v>un</v>
          </cell>
        </row>
        <row r="458">
          <cell r="D458" t="str">
            <v>un</v>
          </cell>
        </row>
        <row r="460">
          <cell r="D460" t="str">
            <v>un</v>
          </cell>
        </row>
        <row r="462">
          <cell r="D462" t="str">
            <v>un</v>
          </cell>
        </row>
        <row r="464">
          <cell r="D464" t="str">
            <v>un</v>
          </cell>
        </row>
        <row r="466">
          <cell r="D466" t="str">
            <v>un</v>
          </cell>
        </row>
        <row r="468">
          <cell r="D468" t="str">
            <v>un</v>
          </cell>
        </row>
        <row r="470">
          <cell r="D470" t="str">
            <v>un</v>
          </cell>
        </row>
        <row r="472">
          <cell r="D472" t="str">
            <v>un</v>
          </cell>
        </row>
        <row r="473">
          <cell r="D473">
            <v>0</v>
          </cell>
        </row>
        <row r="474">
          <cell r="D474" t="str">
            <v>cm2</v>
          </cell>
        </row>
        <row r="476">
          <cell r="D476" t="str">
            <v>un</v>
          </cell>
        </row>
        <row r="480">
          <cell r="D480" t="str">
            <v>un</v>
          </cell>
        </row>
        <row r="482">
          <cell r="D482" t="str">
            <v>un</v>
          </cell>
        </row>
        <row r="484">
          <cell r="D484" t="str">
            <v>un</v>
          </cell>
        </row>
        <row r="486">
          <cell r="D486" t="str">
            <v>un</v>
          </cell>
        </row>
        <row r="488">
          <cell r="D488" t="str">
            <v>un</v>
          </cell>
        </row>
        <row r="490">
          <cell r="D490" t="str">
            <v>un</v>
          </cell>
        </row>
        <row r="494">
          <cell r="D494" t="str">
            <v>un</v>
          </cell>
        </row>
        <row r="496">
          <cell r="D496" t="str">
            <v>un</v>
          </cell>
        </row>
        <row r="498">
          <cell r="D498" t="str">
            <v>un</v>
          </cell>
        </row>
        <row r="500">
          <cell r="D500" t="str">
            <v>un</v>
          </cell>
        </row>
        <row r="502">
          <cell r="D502" t="str">
            <v>un</v>
          </cell>
        </row>
        <row r="504">
          <cell r="D504" t="str">
            <v>un</v>
          </cell>
        </row>
        <row r="506">
          <cell r="D506" t="str">
            <v>un</v>
          </cell>
        </row>
        <row r="508">
          <cell r="D508" t="str">
            <v>un</v>
          </cell>
        </row>
        <row r="510">
          <cell r="D510" t="str">
            <v>un</v>
          </cell>
        </row>
        <row r="512">
          <cell r="D512" t="str">
            <v>un</v>
          </cell>
        </row>
        <row r="514">
          <cell r="D514" t="str">
            <v>un</v>
          </cell>
        </row>
        <row r="518">
          <cell r="D518" t="str">
            <v xml:space="preserve"> cm</v>
          </cell>
        </row>
        <row r="520">
          <cell r="D520" t="str">
            <v xml:space="preserve"> cm</v>
          </cell>
        </row>
        <row r="522">
          <cell r="D522" t="str">
            <v>cm</v>
          </cell>
        </row>
        <row r="524">
          <cell r="D524" t="str">
            <v>un</v>
          </cell>
        </row>
        <row r="530">
          <cell r="D530" t="str">
            <v>m</v>
          </cell>
        </row>
        <row r="532">
          <cell r="D532" t="str">
            <v>m</v>
          </cell>
        </row>
        <row r="534">
          <cell r="D534" t="str">
            <v>m</v>
          </cell>
        </row>
        <row r="536">
          <cell r="D536" t="str">
            <v>m</v>
          </cell>
        </row>
        <row r="538">
          <cell r="D538" t="str">
            <v>m</v>
          </cell>
        </row>
        <row r="540">
          <cell r="D540" t="str">
            <v>m</v>
          </cell>
        </row>
        <row r="544">
          <cell r="D544" t="str">
            <v>m</v>
          </cell>
        </row>
        <row r="546">
          <cell r="D546" t="str">
            <v>m</v>
          </cell>
        </row>
        <row r="548">
          <cell r="D548" t="str">
            <v>m</v>
          </cell>
        </row>
        <row r="550">
          <cell r="D550" t="str">
            <v>un</v>
          </cell>
        </row>
        <row r="554">
          <cell r="D554" t="str">
            <v>un</v>
          </cell>
        </row>
        <row r="556">
          <cell r="D556" t="str">
            <v>un</v>
          </cell>
        </row>
        <row r="558">
          <cell r="D558" t="str">
            <v>un</v>
          </cell>
        </row>
        <row r="560">
          <cell r="D560" t="str">
            <v>m</v>
          </cell>
        </row>
        <row r="564">
          <cell r="D564" t="str">
            <v>un</v>
          </cell>
        </row>
        <row r="566">
          <cell r="D566" t="str">
            <v>un</v>
          </cell>
        </row>
        <row r="568">
          <cell r="D568" t="str">
            <v>un</v>
          </cell>
        </row>
        <row r="572">
          <cell r="D572" t="str">
            <v>un</v>
          </cell>
        </row>
        <row r="574">
          <cell r="D574" t="str">
            <v>un</v>
          </cell>
        </row>
        <row r="576">
          <cell r="D576" t="str">
            <v>un</v>
          </cell>
        </row>
        <row r="578">
          <cell r="D578" t="str">
            <v>un</v>
          </cell>
        </row>
        <row r="580">
          <cell r="D580" t="str">
            <v>un</v>
          </cell>
        </row>
        <row r="584">
          <cell r="D584" t="str">
            <v>un</v>
          </cell>
        </row>
        <row r="586">
          <cell r="D586" t="str">
            <v>un</v>
          </cell>
        </row>
        <row r="588">
          <cell r="D588" t="str">
            <v>un</v>
          </cell>
        </row>
        <row r="590">
          <cell r="D590" t="str">
            <v>un</v>
          </cell>
        </row>
        <row r="592">
          <cell r="D592" t="str">
            <v>un</v>
          </cell>
        </row>
        <row r="596">
          <cell r="D596" t="str">
            <v>un</v>
          </cell>
        </row>
        <row r="598">
          <cell r="D598" t="str">
            <v>un</v>
          </cell>
        </row>
        <row r="600">
          <cell r="D600" t="str">
            <v>un</v>
          </cell>
        </row>
        <row r="604">
          <cell r="D604" t="str">
            <v>un</v>
          </cell>
        </row>
        <row r="606">
          <cell r="D606" t="str">
            <v>un</v>
          </cell>
        </row>
        <row r="608">
          <cell r="D608" t="str">
            <v>un</v>
          </cell>
        </row>
        <row r="610">
          <cell r="D610" t="str">
            <v>un</v>
          </cell>
        </row>
        <row r="612">
          <cell r="D612" t="str">
            <v>un</v>
          </cell>
        </row>
        <row r="614">
          <cell r="D614" t="str">
            <v>un</v>
          </cell>
        </row>
        <row r="616">
          <cell r="D616" t="str">
            <v>un</v>
          </cell>
        </row>
        <row r="618">
          <cell r="D618" t="str">
            <v>un</v>
          </cell>
        </row>
        <row r="622">
          <cell r="D622" t="str">
            <v>m</v>
          </cell>
        </row>
        <row r="624">
          <cell r="D624" t="str">
            <v>m</v>
          </cell>
        </row>
        <row r="626">
          <cell r="D626" t="str">
            <v>un</v>
          </cell>
        </row>
        <row r="628">
          <cell r="D628" t="str">
            <v>un</v>
          </cell>
        </row>
        <row r="632">
          <cell r="D632" t="str">
            <v>h</v>
          </cell>
        </row>
        <row r="634">
          <cell r="D634" t="str">
            <v>h</v>
          </cell>
        </row>
        <row r="636">
          <cell r="D636" t="str">
            <v>h</v>
          </cell>
        </row>
        <row r="638">
          <cell r="D638" t="str">
            <v>h</v>
          </cell>
        </row>
        <row r="640">
          <cell r="D640" t="str">
            <v>h</v>
          </cell>
        </row>
        <row r="642">
          <cell r="D642" t="str">
            <v>h</v>
          </cell>
        </row>
        <row r="646">
          <cell r="D646" t="str">
            <v>h</v>
          </cell>
        </row>
        <row r="648">
          <cell r="D648" t="str">
            <v>h</v>
          </cell>
        </row>
        <row r="650">
          <cell r="D650" t="str">
            <v>un</v>
          </cell>
        </row>
        <row r="654">
          <cell r="D654" t="str">
            <v>sg</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te (6)"/>
      <sheetName val="Corte (5)"/>
      <sheetName val="Corte (4)"/>
      <sheetName val="Corte (3)"/>
      <sheetName val="Corte (2)"/>
      <sheetName val="Corte (1)"/>
      <sheetName val="Corte"/>
      <sheetName val="pagos"/>
      <sheetName val="%EJECUTADO"/>
      <sheetName val="RESUMENREAJUSTES"/>
      <sheetName val="REAJUSTESACTA1PROVI"/>
      <sheetName val="REAJUSTE DEFINITACTA1"/>
      <sheetName val="REAJUSTESDEFINITACTAS2 (2)"/>
      <sheetName val="REAJUSTESDEFINITIVOSACTA3"/>
      <sheetName val="REAJUSTESDEFINITIVOSACTA4"/>
      <sheetName val="REAJUSTESDEFINITIVOSACTA5"/>
      <sheetName val="Hoja2"/>
      <sheetName val="Hoja1"/>
      <sheetName val="Gráfico6"/>
      <sheetName val="Valores"/>
      <sheetName val="Grafico"/>
      <sheetName val="Módulo1"/>
      <sheetName val="REAJUSTESDEFINITACTAS3"/>
      <sheetName val="REAJUSTESDEFINITACTAS4"/>
      <sheetName val="REAJUSTESDEFINITACTAS5"/>
      <sheetName val="BASE"/>
      <sheetName val="Paral. 1"/>
      <sheetName val="Paral. 2"/>
      <sheetName val="Paral. 3"/>
      <sheetName val="Paral.4"/>
      <sheetName val="Coloc. e Interc. Tapones"/>
      <sheetName val="Cambio de Valv."/>
      <sheetName val="Interc de Hidr."/>
      <sheetName val="Interc.tapones"/>
      <sheetName val="Interc.válv."/>
      <sheetName val="Varios."/>
      <sheetName val="Acum"/>
      <sheetName val="REAJ"/>
      <sheetName val="Corte_(6)"/>
      <sheetName val="Corte_(5)"/>
      <sheetName val="Corte_(4)"/>
      <sheetName val="Corte_(3)"/>
      <sheetName val="Corte_(2)"/>
      <sheetName val="Corte_(1)"/>
      <sheetName val="REAJUSTE_DEFINITACTA1"/>
      <sheetName val="REAJUSTESDEFINITACTAS2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MENSIONES"/>
      <sheetName val="CANALETA9"/>
      <sheetName val="CANALETA (6&quot;)"/>
      <sheetName val="CAUDALES PARSHALL"/>
      <sheetName val="GRÁFICO PARSHALL"/>
      <sheetName val="VISCOSIDAD"/>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a 2.1"/>
      <sheetName val="Tablas 3.1-3.9"/>
      <sheetName val="Tabla 4.1"/>
      <sheetName val="Tabla 4.2"/>
      <sheetName val="Tabla 5.2"/>
      <sheetName val="Tabla 6.7"/>
      <sheetName val="Tabla 1.1"/>
      <sheetName val="Tabla 2.1"/>
      <sheetName val="Tabla 5.1"/>
      <sheetName val="Tabla 6.1"/>
      <sheetName val="Tabla 6.2"/>
      <sheetName val="Tabla 6.3"/>
      <sheetName val="Tabla 6.4"/>
      <sheetName val="Tabla 6.5"/>
      <sheetName val="Tabla 6.6"/>
      <sheetName val="Gráfica 6.1"/>
      <sheetName val="Tabla 7.1"/>
      <sheetName val="Tabla 7.2"/>
      <sheetName val="Tabla 7.3"/>
      <sheetName val="Tabla 8.1"/>
      <sheetName val="Tabla 8.2"/>
      <sheetName val="Tabla 8.3"/>
      <sheetName val="Tabla 8.4"/>
      <sheetName val="CF y CV"/>
      <sheetName val="CANALETA9"/>
      <sheetName val="Solicitud de Servicios"/>
      <sheetName val="INSUMOS"/>
      <sheetName val="Gráfica_2_1"/>
      <sheetName val="Tablas_3_1-3_9"/>
      <sheetName val="Tabla_4_1"/>
      <sheetName val="Tabla_4_2"/>
      <sheetName val="Tabla_5_2"/>
      <sheetName val="Tabla_6_7"/>
      <sheetName val="Tabla_1_1"/>
      <sheetName val="Tabla_2_1"/>
      <sheetName val="Tabla_5_1"/>
      <sheetName val="Tabla_6_1"/>
      <sheetName val="Tabla_6_2"/>
      <sheetName val="Tabla_6_3"/>
      <sheetName val="Tabla_6_4"/>
      <sheetName val="Tabla_6_5"/>
      <sheetName val="Tabla_6_6"/>
      <sheetName val="Gráfica_6_1"/>
      <sheetName val="Tabla_7_1"/>
      <sheetName val="Tabla_7_2"/>
      <sheetName val="Tabla_7_3"/>
      <sheetName val="Tabla_8_1"/>
      <sheetName val="Tabla_8_2"/>
      <sheetName val="Tabla_8_3"/>
      <sheetName val="Tabla_8_4"/>
      <sheetName val="Informe de Obra Extr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TotalesReposicion"/>
      <sheetName val="TotalesOptimizacion"/>
      <sheetName val="TOTAL SUB1"/>
      <sheetName val="TOTAL1(MODIF.)"/>
    </sheetNames>
    <sheetDataSet>
      <sheetData sheetId="0" refreshError="1"/>
      <sheetData sheetId="1" refreshError="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retratamiento_Cribado"/>
      <sheetName val="Pozo Húmedo"/>
      <sheetName val="ESTACIÓN_PRINCIPAL"/>
    </sheetNames>
    <sheetDataSet>
      <sheetData sheetId="0" refreshError="1">
        <row r="20">
          <cell r="B20">
            <v>50</v>
          </cell>
        </row>
        <row r="35">
          <cell r="B35">
            <v>0</v>
          </cell>
          <cell r="D35">
            <v>0.61</v>
          </cell>
        </row>
        <row r="36">
          <cell r="B36">
            <v>5</v>
          </cell>
          <cell r="D36">
            <v>0.87</v>
          </cell>
        </row>
        <row r="37">
          <cell r="B37">
            <v>10</v>
          </cell>
          <cell r="D37">
            <v>1.23</v>
          </cell>
        </row>
        <row r="38">
          <cell r="B38">
            <v>15</v>
          </cell>
          <cell r="D38">
            <v>1.7</v>
          </cell>
        </row>
        <row r="39">
          <cell r="B39">
            <v>20</v>
          </cell>
          <cell r="D39">
            <v>2.34</v>
          </cell>
        </row>
        <row r="40">
          <cell r="B40">
            <v>25</v>
          </cell>
          <cell r="D40">
            <v>3.17</v>
          </cell>
        </row>
        <row r="41">
          <cell r="B41">
            <v>30</v>
          </cell>
          <cell r="D41">
            <v>4.24</v>
          </cell>
        </row>
        <row r="42">
          <cell r="B42">
            <v>40</v>
          </cell>
          <cell r="D42">
            <v>7.38</v>
          </cell>
        </row>
        <row r="43">
          <cell r="B43">
            <v>50</v>
          </cell>
          <cell r="D43">
            <v>12.33</v>
          </cell>
        </row>
        <row r="49">
          <cell r="A49">
            <v>0</v>
          </cell>
          <cell r="B49">
            <v>999.87</v>
          </cell>
          <cell r="F49">
            <v>1.7922329902887372E-6</v>
          </cell>
        </row>
        <row r="50">
          <cell r="A50">
            <v>1</v>
          </cell>
          <cell r="B50">
            <v>999.93</v>
          </cell>
          <cell r="F50">
            <v>1.7321212484873939E-6</v>
          </cell>
        </row>
        <row r="51">
          <cell r="A51">
            <v>2</v>
          </cell>
          <cell r="B51">
            <v>999.97</v>
          </cell>
          <cell r="F51">
            <v>1.6740502215066451E-6</v>
          </cell>
        </row>
        <row r="52">
          <cell r="A52">
            <v>3</v>
          </cell>
          <cell r="B52">
            <v>999.99</v>
          </cell>
          <cell r="F52">
            <v>1.6190161901619014E-6</v>
          </cell>
        </row>
        <row r="53">
          <cell r="A53">
            <v>4</v>
          </cell>
          <cell r="B53">
            <v>1000</v>
          </cell>
          <cell r="F53">
            <v>1.5679999999999999E-6</v>
          </cell>
        </row>
        <row r="54">
          <cell r="A54">
            <v>5</v>
          </cell>
          <cell r="B54">
            <v>999.99</v>
          </cell>
          <cell r="F54">
            <v>1.5190151901519014E-6</v>
          </cell>
        </row>
        <row r="55">
          <cell r="A55">
            <v>6</v>
          </cell>
          <cell r="B55">
            <v>999.97</v>
          </cell>
          <cell r="F55">
            <v>1.4730441913257397E-6</v>
          </cell>
        </row>
        <row r="56">
          <cell r="A56">
            <v>7</v>
          </cell>
          <cell r="B56">
            <v>999.93</v>
          </cell>
          <cell r="F56">
            <v>1.4291000370025903E-6</v>
          </cell>
        </row>
        <row r="57">
          <cell r="A57">
            <v>8</v>
          </cell>
          <cell r="B57">
            <v>999.88</v>
          </cell>
          <cell r="F57">
            <v>1.3871664599751971E-6</v>
          </cell>
        </row>
        <row r="58">
          <cell r="A58">
            <v>9</v>
          </cell>
          <cell r="B58">
            <v>999.81</v>
          </cell>
          <cell r="F58">
            <v>1.3482561686720477E-6</v>
          </cell>
        </row>
        <row r="59">
          <cell r="A59">
            <v>10</v>
          </cell>
          <cell r="B59">
            <v>999.73</v>
          </cell>
          <cell r="F59">
            <v>1.3103537955247917E-6</v>
          </cell>
        </row>
        <row r="60">
          <cell r="A60">
            <v>11</v>
          </cell>
          <cell r="B60">
            <v>999.63</v>
          </cell>
          <cell r="F60">
            <v>1.2744715544751556E-6</v>
          </cell>
        </row>
        <row r="61">
          <cell r="A61">
            <v>12</v>
          </cell>
          <cell r="B61">
            <v>999.52</v>
          </cell>
          <cell r="F61">
            <v>1.2395950056026893E-6</v>
          </cell>
        </row>
        <row r="62">
          <cell r="A62">
            <v>13</v>
          </cell>
          <cell r="B62">
            <v>999.4</v>
          </cell>
          <cell r="F62">
            <v>1.2067240344206524E-6</v>
          </cell>
        </row>
        <row r="63">
          <cell r="A63">
            <v>14</v>
          </cell>
          <cell r="B63">
            <v>999.27</v>
          </cell>
          <cell r="F63">
            <v>1.175858376614929E-6</v>
          </cell>
        </row>
        <row r="64">
          <cell r="A64">
            <v>15</v>
          </cell>
          <cell r="B64">
            <v>999.13</v>
          </cell>
          <cell r="F64">
            <v>1.1459970174051426E-6</v>
          </cell>
        </row>
        <row r="65">
          <cell r="A65">
            <v>16</v>
          </cell>
          <cell r="B65">
            <v>998.80000000000007</v>
          </cell>
          <cell r="F65">
            <v>1.1173408089707649E-6</v>
          </cell>
        </row>
        <row r="66">
          <cell r="A66">
            <v>17</v>
          </cell>
          <cell r="B66">
            <v>998.80000000000007</v>
          </cell>
          <cell r="F66">
            <v>1.0893071686023229E-6</v>
          </cell>
        </row>
        <row r="67">
          <cell r="A67">
            <v>18</v>
          </cell>
          <cell r="B67">
            <v>998.62</v>
          </cell>
          <cell r="F67">
            <v>1.0614648214536059E-6</v>
          </cell>
        </row>
        <row r="68">
          <cell r="A68">
            <v>19</v>
          </cell>
          <cell r="B68">
            <v>998.43000000000006</v>
          </cell>
          <cell r="F68">
            <v>1.0356259327143615E-6</v>
          </cell>
        </row>
        <row r="69">
          <cell r="A69">
            <v>20</v>
          </cell>
          <cell r="B69">
            <v>998.2299999999999</v>
          </cell>
          <cell r="F69">
            <v>1.0107890967011611E-6</v>
          </cell>
        </row>
        <row r="70">
          <cell r="A70">
            <v>21</v>
          </cell>
          <cell r="B70">
            <v>998.02</v>
          </cell>
          <cell r="F70">
            <v>9.8595218532694736E-7</v>
          </cell>
        </row>
        <row r="71">
          <cell r="A71">
            <v>22</v>
          </cell>
          <cell r="B71">
            <v>997.80000000000007</v>
          </cell>
          <cell r="F71">
            <v>9.6311886149528966E-7</v>
          </cell>
        </row>
        <row r="72">
          <cell r="A72">
            <v>23</v>
          </cell>
          <cell r="B72">
            <v>997.56999999999994</v>
          </cell>
          <cell r="F72">
            <v>9.4028489228826041E-7</v>
          </cell>
        </row>
        <row r="73">
          <cell r="A73">
            <v>24</v>
          </cell>
          <cell r="B73">
            <v>997.33</v>
          </cell>
          <cell r="F73">
            <v>9.1845226755437019E-7</v>
          </cell>
        </row>
        <row r="74">
          <cell r="A74">
            <v>25</v>
          </cell>
          <cell r="B74">
            <v>997.07</v>
          </cell>
          <cell r="F74">
            <v>8.9763005606426827E-7</v>
          </cell>
        </row>
        <row r="75">
          <cell r="A75">
            <v>26</v>
          </cell>
          <cell r="B75">
            <v>996.81</v>
          </cell>
          <cell r="F75">
            <v>8.7780018258243818E-7</v>
          </cell>
        </row>
        <row r="76">
          <cell r="A76">
            <v>27</v>
          </cell>
          <cell r="B76">
            <v>996.54</v>
          </cell>
          <cell r="F76">
            <v>8.5796857125654775E-7</v>
          </cell>
        </row>
        <row r="77">
          <cell r="A77">
            <v>28</v>
          </cell>
          <cell r="B77">
            <v>996.26</v>
          </cell>
          <cell r="F77">
            <v>8.3913837753196943E-7</v>
          </cell>
        </row>
        <row r="78">
          <cell r="A78">
            <v>29</v>
          </cell>
          <cell r="B78">
            <v>995.97</v>
          </cell>
          <cell r="F78">
            <v>8.2130987881161069E-7</v>
          </cell>
        </row>
        <row r="79">
          <cell r="A79">
            <v>30</v>
          </cell>
          <cell r="B79">
            <v>995.68000000000006</v>
          </cell>
          <cell r="F79">
            <v>8.0347099469709143E-7</v>
          </cell>
        </row>
        <row r="92">
          <cell r="D92">
            <v>0.2</v>
          </cell>
        </row>
      </sheetData>
      <sheetData sheetId="1" refreshError="1"/>
      <sheetData sheetId="2" refreshError="1">
        <row r="11">
          <cell r="B11">
            <v>32.380000000000003</v>
          </cell>
        </row>
        <row r="22">
          <cell r="B22">
            <v>9.7140000000000004</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ión"/>
      <sheetName val="Sanitaria"/>
      <sheetName val="CPVC"/>
      <sheetName val="CANALES"/>
      <sheetName val="Conduit"/>
      <sheetName val="Union-Z"/>
      <sheetName val="NOVAFORT"/>
      <sheetName val="Alcantarillado"/>
      <sheetName val="Cobre"/>
      <sheetName val="Galvanizado"/>
      <sheetName val="PRES.AGRI"/>
      <sheetName val="CORR.DREN"/>
      <sheetName val="POZOS."/>
      <sheetName val="RIEGO-CONDUCC."/>
      <sheetName val="RIEGO MOVIL"/>
      <sheetName val="GEOMECANICO"/>
      <sheetName val="POLIETILENO "/>
      <sheetName val="GAS "/>
      <sheetName val="REFERENCIAS BAN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Sistema de Tubería y Accesorios</v>
          </cell>
        </row>
        <row r="2">
          <cell r="B2" t="str">
            <v>Presión Uso Agricola PAVCO</v>
          </cell>
        </row>
        <row r="3">
          <cell r="B3" t="str">
            <v>Lista de Precios</v>
          </cell>
        </row>
        <row r="5">
          <cell r="B5">
            <v>1</v>
          </cell>
        </row>
        <row r="6">
          <cell r="B6" t="str">
            <v>PRECIOS: NO INCLUYEN I.V.A.</v>
          </cell>
          <cell r="I6" t="str">
            <v>FECHA:</v>
          </cell>
          <cell r="J6" t="str">
            <v>Septiembre 1 de 1998</v>
          </cell>
        </row>
        <row r="9">
          <cell r="B9" t="str">
            <v>Tuberías</v>
          </cell>
          <cell r="D9" t="str">
            <v>Referencia</v>
          </cell>
          <cell r="E9" t="str">
            <v>Diámetro</v>
          </cell>
          <cell r="F9" t="str">
            <v>Precio por Metro</v>
          </cell>
        </row>
        <row r="10">
          <cell r="B10" t="str">
            <v>Tramos de 6 metros</v>
          </cell>
        </row>
        <row r="11">
          <cell r="B11" t="str">
            <v>Extremos lisos</v>
          </cell>
        </row>
        <row r="12">
          <cell r="B12" t="str">
            <v>RDE   Presión de</v>
          </cell>
        </row>
        <row r="13">
          <cell r="B13" t="str">
            <v xml:space="preserve">      trabajo a</v>
          </cell>
        </row>
        <row r="14">
          <cell r="B14" t="str">
            <v xml:space="preserve">      23°C psi</v>
          </cell>
        </row>
        <row r="15">
          <cell r="B15" t="str">
            <v>21    200</v>
          </cell>
          <cell r="D15" t="str">
            <v>0150201001</v>
          </cell>
          <cell r="E15" t="str">
            <v>1/2</v>
          </cell>
          <cell r="F15" t="str">
            <v>$</v>
          </cell>
          <cell r="G15">
            <v>602.85714285714289</v>
          </cell>
        </row>
        <row r="16">
          <cell r="B16" t="str">
            <v>26    160</v>
          </cell>
          <cell r="D16" t="str">
            <v>0150301001</v>
          </cell>
          <cell r="E16" t="str">
            <v>3/4</v>
          </cell>
          <cell r="F16" t="str">
            <v>$</v>
          </cell>
          <cell r="G16">
            <v>765.71428571428578</v>
          </cell>
        </row>
        <row r="17">
          <cell r="D17" t="str">
            <v>0150401001</v>
          </cell>
          <cell r="E17" t="str">
            <v>1</v>
          </cell>
          <cell r="G17">
            <v>1088.5714285714287</v>
          </cell>
        </row>
        <row r="18">
          <cell r="D18" t="str">
            <v>0150501001</v>
          </cell>
          <cell r="E18" t="str">
            <v>1-1/4</v>
          </cell>
          <cell r="G18">
            <v>1588.5714285714287</v>
          </cell>
        </row>
        <row r="19">
          <cell r="D19" t="str">
            <v>0150601001</v>
          </cell>
          <cell r="E19" t="str">
            <v>1-1/2</v>
          </cell>
          <cell r="G19">
            <v>2017.1428571428573</v>
          </cell>
        </row>
        <row r="21">
          <cell r="B21" t="str">
            <v>Tuberías</v>
          </cell>
          <cell r="D21" t="str">
            <v>Referencia</v>
          </cell>
          <cell r="E21" t="str">
            <v>Diámetro</v>
          </cell>
          <cell r="F21" t="str">
            <v>Precio por Metro</v>
          </cell>
        </row>
        <row r="22">
          <cell r="B22" t="str">
            <v>Tramos de 6 metros</v>
          </cell>
        </row>
        <row r="23">
          <cell r="B23" t="str">
            <v>campana Union Z</v>
          </cell>
        </row>
        <row r="24">
          <cell r="B24" t="str">
            <v>RDE   Presión de</v>
          </cell>
        </row>
        <row r="25">
          <cell r="B25" t="str">
            <v xml:space="preserve">      trabajo a</v>
          </cell>
        </row>
        <row r="26">
          <cell r="B26" t="str">
            <v xml:space="preserve">      23°C psi</v>
          </cell>
        </row>
        <row r="27">
          <cell r="B27" t="str">
            <v>32.5  125</v>
          </cell>
          <cell r="D27" t="str">
            <v>0210702003</v>
          </cell>
          <cell r="E27" t="str">
            <v>2</v>
          </cell>
          <cell r="F27" t="str">
            <v>$</v>
          </cell>
          <cell r="G27">
            <v>2650</v>
          </cell>
        </row>
        <row r="28">
          <cell r="B28" t="str">
            <v>41    100</v>
          </cell>
          <cell r="D28" t="str">
            <v>0210702004</v>
          </cell>
          <cell r="E28" t="str">
            <v>2</v>
          </cell>
          <cell r="F28" t="str">
            <v>$</v>
          </cell>
          <cell r="G28">
            <v>2208.5714285714289</v>
          </cell>
        </row>
        <row r="29">
          <cell r="D29" t="str">
            <v>0210902004</v>
          </cell>
          <cell r="E29" t="str">
            <v>3</v>
          </cell>
          <cell r="G29">
            <v>4531.4285714285716</v>
          </cell>
        </row>
        <row r="30">
          <cell r="B30" t="str">
            <v>51     80</v>
          </cell>
          <cell r="D30" t="str">
            <v>0210902005</v>
          </cell>
          <cell r="E30" t="str">
            <v>3</v>
          </cell>
          <cell r="F30" t="str">
            <v>$</v>
          </cell>
          <cell r="G30">
            <v>3794.2857142857147</v>
          </cell>
        </row>
        <row r="31">
          <cell r="D31" t="str">
            <v>0211002005</v>
          </cell>
          <cell r="E31" t="str">
            <v>4</v>
          </cell>
          <cell r="G31">
            <v>6082.8571428571431</v>
          </cell>
        </row>
        <row r="32">
          <cell r="D32" t="str">
            <v>0211202005</v>
          </cell>
          <cell r="E32" t="str">
            <v>6</v>
          </cell>
          <cell r="G32">
            <v>13038.571428571429</v>
          </cell>
        </row>
        <row r="33">
          <cell r="D33" t="str">
            <v>0211302005</v>
          </cell>
          <cell r="E33" t="str">
            <v>8</v>
          </cell>
          <cell r="G33">
            <v>22107.142857142859</v>
          </cell>
        </row>
        <row r="34">
          <cell r="D34" t="str">
            <v>0211402005</v>
          </cell>
          <cell r="E34" t="str">
            <v>10</v>
          </cell>
          <cell r="G34">
            <v>34177.142857142862</v>
          </cell>
        </row>
        <row r="35">
          <cell r="D35" t="str">
            <v>0211502005</v>
          </cell>
          <cell r="E35" t="str">
            <v>12</v>
          </cell>
          <cell r="G35">
            <v>48884.285714285717</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 G2. Sur - LOS PARRAS  3472"/>
      <sheetName val="SABANETA 3335"/>
      <sheetName val="AJIZAL 3335"/>
      <sheetName val="BASE"/>
    </sheetNames>
    <sheetDataSet>
      <sheetData sheetId="0" refreshError="1"/>
      <sheetData sheetId="1" refreshError="1">
        <row r="7">
          <cell r="C7" t="str">
            <v>301, 301.A1</v>
          </cell>
          <cell r="D7">
            <v>1</v>
          </cell>
          <cell r="E7" t="str">
            <v>Corte, retiro y botada de pavimento:</v>
          </cell>
        </row>
        <row r="8">
          <cell r="C8" t="str">
            <v/>
          </cell>
        </row>
        <row r="9">
          <cell r="B9">
            <v>4030101</v>
          </cell>
          <cell r="D9" t="str">
            <v>1.1</v>
          </cell>
          <cell r="E9" t="str">
            <v>Asfaltico (flexible)</v>
          </cell>
          <cell r="F9" t="str">
            <v>m3</v>
          </cell>
          <cell r="G9">
            <v>381</v>
          </cell>
          <cell r="I9">
            <v>43791</v>
          </cell>
          <cell r="J9">
            <v>58395.298499999997</v>
          </cell>
          <cell r="K9">
            <v>16684371</v>
          </cell>
        </row>
        <row r="10">
          <cell r="G10">
            <v>0</v>
          </cell>
        </row>
        <row r="11">
          <cell r="B11">
            <v>4030103</v>
          </cell>
          <cell r="D11" t="str">
            <v>1.2</v>
          </cell>
          <cell r="E11" t="str">
            <v>Concreto (rigido), incluye rieles o piedra pegada</v>
          </cell>
          <cell r="F11" t="str">
            <v>m3</v>
          </cell>
          <cell r="G11">
            <v>10</v>
          </cell>
          <cell r="I11">
            <v>56124</v>
          </cell>
          <cell r="J11">
            <v>74841.353999999992</v>
          </cell>
          <cell r="K11">
            <v>561240</v>
          </cell>
        </row>
        <row r="12">
          <cell r="G12">
            <v>0</v>
          </cell>
        </row>
        <row r="13">
          <cell r="B13">
            <v>4040345</v>
          </cell>
          <cell r="C13" t="str">
            <v>309, 309.A1</v>
          </cell>
          <cell r="D13">
            <v>2</v>
          </cell>
          <cell r="E13" t="str">
            <v>Retiro, almacenamiento y colocación de adoquines de concreto (no incluye suministro)</v>
          </cell>
          <cell r="F13" t="str">
            <v>m2</v>
          </cell>
          <cell r="G13">
            <v>42</v>
          </cell>
          <cell r="I13">
            <v>13527</v>
          </cell>
          <cell r="J13">
            <v>18038.254499999999</v>
          </cell>
          <cell r="K13">
            <v>568134</v>
          </cell>
        </row>
        <row r="14">
          <cell r="B14">
            <v>4040215</v>
          </cell>
          <cell r="C14" t="str">
            <v>105, 105.A2</v>
          </cell>
          <cell r="D14">
            <v>3</v>
          </cell>
          <cell r="E14" t="str">
            <v>Retiro, almacenamiento y colocación de cordones de concreto (no incluye suministro)</v>
          </cell>
          <cell r="F14" t="str">
            <v>m</v>
          </cell>
          <cell r="G14">
            <v>25</v>
          </cell>
          <cell r="I14">
            <v>13280</v>
          </cell>
          <cell r="J14">
            <v>17708.879999999997</v>
          </cell>
          <cell r="K14">
            <v>332000</v>
          </cell>
        </row>
        <row r="15">
          <cell r="G15">
            <v>0</v>
          </cell>
        </row>
        <row r="16">
          <cell r="C16" t="str">
            <v>100, 105</v>
          </cell>
          <cell r="D16">
            <v>4</v>
          </cell>
          <cell r="E16" t="str">
            <v>Demolición, cargue, retiro y botada de:</v>
          </cell>
          <cell r="F16" t="str">
            <v/>
          </cell>
          <cell r="G16">
            <v>0</v>
          </cell>
        </row>
        <row r="17">
          <cell r="G17">
            <v>0</v>
          </cell>
        </row>
        <row r="18">
          <cell r="B18">
            <v>4015201</v>
          </cell>
          <cell r="C18" t="str">
            <v xml:space="preserve"> 105.2, 105.2.A1</v>
          </cell>
          <cell r="D18">
            <v>4.0999999999999996</v>
          </cell>
          <cell r="E18" t="str">
            <v>Andenes con y sin escalas, en cualquier material (simples o reforzado)</v>
          </cell>
          <cell r="F18" t="str">
            <v xml:space="preserve"> m3</v>
          </cell>
          <cell r="G18">
            <v>8</v>
          </cell>
          <cell r="I18">
            <v>44732</v>
          </cell>
          <cell r="J18">
            <v>59650.121999999996</v>
          </cell>
          <cell r="K18">
            <v>357856</v>
          </cell>
        </row>
        <row r="19">
          <cell r="G19">
            <v>0</v>
          </cell>
        </row>
        <row r="20">
          <cell r="B20">
            <v>4015103</v>
          </cell>
          <cell r="C20" t="str">
            <v xml:space="preserve"> 105.1, 105.1.A1</v>
          </cell>
          <cell r="D20">
            <v>4.2</v>
          </cell>
          <cell r="E20" t="str">
            <v>Cordones (retiro si son prefabricados)</v>
          </cell>
          <cell r="F20" t="str">
            <v xml:space="preserve"> m3</v>
          </cell>
          <cell r="G20">
            <v>3</v>
          </cell>
          <cell r="I20">
            <v>49008</v>
          </cell>
          <cell r="J20">
            <v>65352.167999999998</v>
          </cell>
          <cell r="K20">
            <v>147024</v>
          </cell>
        </row>
        <row r="21">
          <cell r="K21">
            <v>0</v>
          </cell>
        </row>
        <row r="22">
          <cell r="B22">
            <v>4015536</v>
          </cell>
          <cell r="C22" t="str">
            <v xml:space="preserve"> 105.2, 105.1.A3</v>
          </cell>
          <cell r="D22">
            <v>4.3</v>
          </cell>
          <cell r="E22" t="str">
            <v>Concreto simple o reforzado</v>
          </cell>
          <cell r="F22" t="str">
            <v xml:space="preserve"> m3</v>
          </cell>
          <cell r="G22">
            <v>3</v>
          </cell>
          <cell r="I22">
            <v>65047</v>
          </cell>
          <cell r="J22">
            <v>86740.174499999994</v>
          </cell>
          <cell r="K22">
            <v>195141</v>
          </cell>
        </row>
        <row r="24">
          <cell r="C24" t="str">
            <v xml:space="preserve"> 103, 104, 107, 107.1, 107.A1, 201, 201.A1</v>
          </cell>
          <cell r="D24">
            <v>5</v>
          </cell>
          <cell r="E24" t="str">
            <v>Excavación, manual o mecánica, en cualquier material y grado de humedad, a las siguientes profundidades:</v>
          </cell>
          <cell r="G24">
            <v>0</v>
          </cell>
        </row>
        <row r="25">
          <cell r="G25">
            <v>0</v>
          </cell>
        </row>
        <row r="26">
          <cell r="B26">
            <v>4021103</v>
          </cell>
          <cell r="D26">
            <v>5.0999999999999996</v>
          </cell>
          <cell r="E26" t="str">
            <v>Entre 0 y 2,0 m de profundidad</v>
          </cell>
          <cell r="F26" t="str">
            <v>m3</v>
          </cell>
          <cell r="G26">
            <v>3585</v>
          </cell>
          <cell r="I26">
            <v>7189</v>
          </cell>
          <cell r="J26">
            <v>9586.5314999999991</v>
          </cell>
          <cell r="K26">
            <v>25772565</v>
          </cell>
        </row>
        <row r="27">
          <cell r="G27">
            <v>0</v>
          </cell>
        </row>
        <row r="28">
          <cell r="B28">
            <v>4021303</v>
          </cell>
          <cell r="C28">
            <v>107.2</v>
          </cell>
          <cell r="D28">
            <v>5.2</v>
          </cell>
          <cell r="E28" t="str">
            <v>En roca, a cualquier profundidad</v>
          </cell>
          <cell r="F28" t="str">
            <v>m3</v>
          </cell>
          <cell r="G28">
            <v>7</v>
          </cell>
          <cell r="I28">
            <v>53529</v>
          </cell>
          <cell r="J28">
            <v>71380.921499999997</v>
          </cell>
          <cell r="K28">
            <v>374703</v>
          </cell>
        </row>
        <row r="29">
          <cell r="G29">
            <v>0</v>
          </cell>
        </row>
        <row r="30">
          <cell r="B30">
            <v>4021503</v>
          </cell>
          <cell r="D30">
            <v>5.3</v>
          </cell>
          <cell r="E30" t="str">
            <v>Para nichos de investigación entre 0 y 2 m (incluye lleno con material de la escavación y botada de escombros)</v>
          </cell>
          <cell r="F30" t="str">
            <v>m3</v>
          </cell>
          <cell r="G30">
            <v>150</v>
          </cell>
          <cell r="I30">
            <v>18551</v>
          </cell>
          <cell r="J30">
            <v>24737.7585</v>
          </cell>
          <cell r="K30">
            <v>2782650</v>
          </cell>
        </row>
        <row r="31">
          <cell r="C31" t="str">
            <v/>
          </cell>
          <cell r="G31">
            <v>0</v>
          </cell>
        </row>
        <row r="32">
          <cell r="B32">
            <v>4025001</v>
          </cell>
          <cell r="C32">
            <v>205</v>
          </cell>
          <cell r="D32">
            <v>6</v>
          </cell>
          <cell r="E32" t="str">
            <v>Cargue, retiro y botada de material sobrante y escombros, a cualquier distancia (incluye acarreo en sitio sin acceso vehicular)</v>
          </cell>
          <cell r="F32" t="str">
            <v>m3</v>
          </cell>
          <cell r="G32">
            <v>2257</v>
          </cell>
          <cell r="I32">
            <v>16625</v>
          </cell>
          <cell r="J32">
            <v>22169.4375</v>
          </cell>
          <cell r="K32">
            <v>37522625</v>
          </cell>
        </row>
        <row r="33">
          <cell r="G33">
            <v>0</v>
          </cell>
        </row>
        <row r="34">
          <cell r="C34" t="str">
            <v>204, 204.A1, 206</v>
          </cell>
          <cell r="D34">
            <v>7</v>
          </cell>
          <cell r="E34" t="str">
            <v>Llenos compactados en zanjas y apiques:</v>
          </cell>
          <cell r="G34">
            <v>0</v>
          </cell>
        </row>
        <row r="35">
          <cell r="G35">
            <v>0</v>
          </cell>
        </row>
        <row r="36">
          <cell r="B36">
            <v>4024103</v>
          </cell>
          <cell r="D36">
            <v>7.1</v>
          </cell>
          <cell r="E36" t="str">
            <v>Con material selecto de excavación</v>
          </cell>
          <cell r="F36" t="str">
            <v>m3</v>
          </cell>
          <cell r="G36">
            <v>1330</v>
          </cell>
          <cell r="I36">
            <v>8051</v>
          </cell>
          <cell r="J36">
            <v>10736.0085</v>
          </cell>
          <cell r="K36">
            <v>10707830</v>
          </cell>
        </row>
        <row r="37">
          <cell r="G37">
            <v>0</v>
          </cell>
        </row>
        <row r="38">
          <cell r="B38">
            <v>4024112</v>
          </cell>
          <cell r="D38">
            <v>7.2</v>
          </cell>
          <cell r="E38" t="str">
            <v>Con material de préstamo (arenilla o similar)</v>
          </cell>
          <cell r="F38" t="str">
            <v>m3</v>
          </cell>
          <cell r="G38">
            <v>1015</v>
          </cell>
          <cell r="I38">
            <v>15712</v>
          </cell>
          <cell r="J38">
            <v>20951.951999999997</v>
          </cell>
          <cell r="K38">
            <v>15947680</v>
          </cell>
        </row>
        <row r="39">
          <cell r="G39">
            <v>0</v>
          </cell>
        </row>
        <row r="40">
          <cell r="B40">
            <v>4030301</v>
          </cell>
          <cell r="C40">
            <v>303</v>
          </cell>
          <cell r="D40">
            <v>7.3</v>
          </cell>
          <cell r="E40" t="str">
            <v>Con material granular para base</v>
          </cell>
          <cell r="F40" t="str">
            <v>m3</v>
          </cell>
          <cell r="G40">
            <v>951</v>
          </cell>
          <cell r="I40">
            <v>41911</v>
          </cell>
          <cell r="J40">
            <v>55888.318499999994</v>
          </cell>
          <cell r="K40">
            <v>39857361</v>
          </cell>
        </row>
        <row r="41">
          <cell r="G41">
            <v>0</v>
          </cell>
        </row>
        <row r="42">
          <cell r="B42">
            <v>4040401</v>
          </cell>
          <cell r="C42">
            <v>404</v>
          </cell>
          <cell r="D42">
            <v>8</v>
          </cell>
          <cell r="E42" t="str">
            <v>Suministro, transporte e instalación de entresuelo para apoyo de tubería, en arenilla</v>
          </cell>
          <cell r="F42" t="str">
            <v>m3</v>
          </cell>
          <cell r="G42">
            <v>220</v>
          </cell>
          <cell r="I42">
            <v>37094</v>
          </cell>
          <cell r="J42">
            <v>49464.848999999995</v>
          </cell>
          <cell r="K42">
            <v>8160680</v>
          </cell>
        </row>
        <row r="43">
          <cell r="G43">
            <v>0</v>
          </cell>
        </row>
        <row r="44">
          <cell r="B44">
            <v>4040301</v>
          </cell>
          <cell r="C44" t="str">
            <v>403, 403.A2, 501, 506, 507</v>
          </cell>
          <cell r="D44">
            <v>9</v>
          </cell>
          <cell r="E44" t="str">
            <v>Reconstrucción de andenes en concreto, con y sin escalas</v>
          </cell>
          <cell r="F44" t="str">
            <v>m2</v>
          </cell>
          <cell r="G44">
            <v>70</v>
          </cell>
          <cell r="I44">
            <v>32102</v>
          </cell>
          <cell r="J44">
            <v>42808.017</v>
          </cell>
          <cell r="K44">
            <v>2247140</v>
          </cell>
        </row>
        <row r="45">
          <cell r="G45">
            <v>0</v>
          </cell>
        </row>
        <row r="46">
          <cell r="B46">
            <v>4040220</v>
          </cell>
          <cell r="C46">
            <v>402</v>
          </cell>
          <cell r="D46">
            <v>10</v>
          </cell>
          <cell r="E46" t="str">
            <v>Reconstrucción de cordones simples, de dos o tres caras, prefabricados o vaciados  en el sitio de cualquier dimensión.</v>
          </cell>
          <cell r="F46" t="str">
            <v>m</v>
          </cell>
          <cell r="G46">
            <v>50</v>
          </cell>
          <cell r="I46">
            <v>16358</v>
          </cell>
          <cell r="J46">
            <v>21813.393</v>
          </cell>
          <cell r="K46">
            <v>817900</v>
          </cell>
        </row>
        <row r="48">
          <cell r="B48">
            <v>4040130</v>
          </cell>
          <cell r="C48" t="str">
            <v>401, 401.A1, 501, 506, 507</v>
          </cell>
          <cell r="D48">
            <v>11</v>
          </cell>
          <cell r="E48" t="str">
            <v>Reconstrucción de cunetas o cordón cuneta, cualquier tipo de sección</v>
          </cell>
          <cell r="F48" t="str">
            <v>m</v>
          </cell>
          <cell r="G48">
            <v>5</v>
          </cell>
          <cell r="I48">
            <v>21714</v>
          </cell>
          <cell r="J48">
            <v>28955.618999999999</v>
          </cell>
          <cell r="K48">
            <v>108570</v>
          </cell>
        </row>
        <row r="49">
          <cell r="G49">
            <v>0</v>
          </cell>
        </row>
        <row r="50">
          <cell r="C50" t="str">
            <v>406, 406.A1, 407.A1</v>
          </cell>
          <cell r="D50">
            <v>12</v>
          </cell>
          <cell r="E50" t="str">
            <v>Reconstrucción de engramados</v>
          </cell>
          <cell r="G50">
            <v>0</v>
          </cell>
        </row>
        <row r="51">
          <cell r="G51">
            <v>0</v>
          </cell>
        </row>
        <row r="52">
          <cell r="B52">
            <v>4040601</v>
          </cell>
          <cell r="D52">
            <v>12.1</v>
          </cell>
          <cell r="E52" t="str">
            <v>Con reutilización de grama existente:</v>
          </cell>
          <cell r="F52" t="str">
            <v>m2</v>
          </cell>
          <cell r="G52">
            <v>5</v>
          </cell>
          <cell r="I52">
            <v>3997</v>
          </cell>
          <cell r="J52">
            <v>5329.9994999999999</v>
          </cell>
          <cell r="K52">
            <v>19985</v>
          </cell>
        </row>
        <row r="53">
          <cell r="G53">
            <v>0</v>
          </cell>
        </row>
        <row r="54">
          <cell r="B54">
            <v>4040603</v>
          </cell>
          <cell r="D54">
            <v>12.2</v>
          </cell>
          <cell r="E54" t="str">
            <v>Con suministro, transporte y colocación de grama</v>
          </cell>
          <cell r="F54" t="str">
            <v>m2</v>
          </cell>
          <cell r="G54">
            <v>30</v>
          </cell>
          <cell r="I54">
            <v>6637</v>
          </cell>
          <cell r="J54">
            <v>8850.4394999999986</v>
          </cell>
          <cell r="K54">
            <v>199110</v>
          </cell>
        </row>
        <row r="56">
          <cell r="B56">
            <v>4051101</v>
          </cell>
          <cell r="C56" t="str">
            <v xml:space="preserve"> 306, 306.A1, 307</v>
          </cell>
          <cell r="D56">
            <v>13</v>
          </cell>
          <cell r="E56" t="str">
            <v>Suministro, transporte, colocación  de concreto de 21  Mpa  para el vaciado de fundaciones, apoyo de anclajes y  elementos de confinación de pavimentos.</v>
          </cell>
          <cell r="F56" t="str">
            <v>m3</v>
          </cell>
          <cell r="G56">
            <v>15</v>
          </cell>
          <cell r="I56">
            <v>203228</v>
          </cell>
          <cell r="J56">
            <v>271004.538</v>
          </cell>
          <cell r="K56">
            <v>3048420</v>
          </cell>
        </row>
        <row r="57">
          <cell r="G57">
            <v>0</v>
          </cell>
        </row>
        <row r="58">
          <cell r="C58" t="str">
            <v>305, 306, 306.A1, 307</v>
          </cell>
          <cell r="D58">
            <v>14</v>
          </cell>
          <cell r="E58" t="str">
            <v xml:space="preserve">Suministro, transporte, colocación y compactación de pavimento asfáltico, para: </v>
          </cell>
          <cell r="G58">
            <v>0</v>
          </cell>
        </row>
        <row r="60">
          <cell r="B60">
            <v>4030701</v>
          </cell>
          <cell r="D60">
            <v>14.1</v>
          </cell>
          <cell r="E60" t="str">
            <v>Pavimentación total de la vía</v>
          </cell>
          <cell r="F60" t="str">
            <v>m3</v>
          </cell>
          <cell r="G60">
            <v>5</v>
          </cell>
          <cell r="I60">
            <v>293063</v>
          </cell>
          <cell r="J60">
            <v>390799.51049999997</v>
          </cell>
          <cell r="K60">
            <v>1465315</v>
          </cell>
        </row>
        <row r="61">
          <cell r="G61">
            <v>0</v>
          </cell>
        </row>
        <row r="62">
          <cell r="B62">
            <v>4030705</v>
          </cell>
          <cell r="D62">
            <v>14.2</v>
          </cell>
          <cell r="E62" t="str">
            <v>Para parcheo</v>
          </cell>
          <cell r="F62" t="str">
            <v>m3</v>
          </cell>
          <cell r="G62">
            <v>496</v>
          </cell>
          <cell r="I62">
            <v>368064</v>
          </cell>
          <cell r="J62">
            <v>490813.34399999998</v>
          </cell>
          <cell r="K62">
            <v>182559744</v>
          </cell>
        </row>
        <row r="63">
          <cell r="G63">
            <v>0</v>
          </cell>
        </row>
        <row r="64">
          <cell r="B64" t="str">
            <v xml:space="preserve">TUBERIAS Y ACCESORIOS  PARA REDES DE ACUEDUCTO </v>
          </cell>
        </row>
        <row r="65">
          <cell r="C65" t="str">
            <v>701, 701.1, 701.1.A1, 704</v>
          </cell>
          <cell r="D65">
            <v>15</v>
          </cell>
          <cell r="E65" t="str">
            <v>Suministro, transporte y colocación de tubería de acero para acueducto schedule 40 (incluye protección y tratamiento), en los siguientes diámetros:</v>
          </cell>
          <cell r="G65">
            <v>0</v>
          </cell>
        </row>
        <row r="66">
          <cell r="B66">
            <v>4071008</v>
          </cell>
          <cell r="D66">
            <v>15.1</v>
          </cell>
          <cell r="E66" t="str">
            <v>75 mm (3")</v>
          </cell>
          <cell r="F66" t="str">
            <v>m</v>
          </cell>
          <cell r="G66">
            <v>4</v>
          </cell>
          <cell r="I66">
            <v>62066</v>
          </cell>
          <cell r="J66">
            <v>82765.010999999999</v>
          </cell>
          <cell r="K66">
            <v>248264</v>
          </cell>
        </row>
        <row r="67">
          <cell r="G67">
            <v>0</v>
          </cell>
        </row>
        <row r="68">
          <cell r="B68">
            <v>4071010</v>
          </cell>
          <cell r="D68">
            <v>15.2</v>
          </cell>
          <cell r="E68" t="str">
            <v>100 mm (4")</v>
          </cell>
          <cell r="F68" t="str">
            <v>m</v>
          </cell>
          <cell r="G68">
            <v>40</v>
          </cell>
          <cell r="I68">
            <v>78590</v>
          </cell>
          <cell r="J68">
            <v>104799.765</v>
          </cell>
          <cell r="K68">
            <v>3143600</v>
          </cell>
        </row>
        <row r="69">
          <cell r="G69">
            <v>0</v>
          </cell>
        </row>
        <row r="70">
          <cell r="B70">
            <v>4071014</v>
          </cell>
          <cell r="D70">
            <v>15.3</v>
          </cell>
          <cell r="E70" t="str">
            <v>150 mm (6")</v>
          </cell>
          <cell r="F70" t="str">
            <v>m</v>
          </cell>
          <cell r="G70">
            <v>9</v>
          </cell>
          <cell r="I70">
            <v>121932</v>
          </cell>
          <cell r="J70">
            <v>162596.32199999999</v>
          </cell>
          <cell r="K70">
            <v>1097388</v>
          </cell>
        </row>
        <row r="72">
          <cell r="B72">
            <v>4071018</v>
          </cell>
          <cell r="D72">
            <v>15.4</v>
          </cell>
          <cell r="E72" t="str">
            <v>250 mm (10")</v>
          </cell>
          <cell r="F72" t="str">
            <v>m</v>
          </cell>
          <cell r="G72">
            <v>3</v>
          </cell>
          <cell r="I72">
            <v>280343</v>
          </cell>
          <cell r="J72">
            <v>373837.39049999998</v>
          </cell>
          <cell r="K72">
            <v>841029</v>
          </cell>
        </row>
        <row r="74">
          <cell r="C74" t="str">
            <v>701, 701.3, 701.3.A1, 704</v>
          </cell>
          <cell r="D74">
            <v>16</v>
          </cell>
          <cell r="E74" t="str">
            <v>Transporte y colocación  tubería   PVC-P  RDE 13.5  para acueducto ( Las Empresas suministran la tubería,  los empaques y el lubricante requerido, en los siguientes diámetros:</v>
          </cell>
          <cell r="G74">
            <v>0</v>
          </cell>
        </row>
        <row r="75">
          <cell r="B75">
            <v>4073012</v>
          </cell>
          <cell r="D75">
            <v>16.100000000000001</v>
          </cell>
          <cell r="E75" t="str">
            <v>100 mm (4")</v>
          </cell>
          <cell r="F75" t="str">
            <v>m</v>
          </cell>
          <cell r="G75">
            <v>3200</v>
          </cell>
          <cell r="I75">
            <v>11091</v>
          </cell>
          <cell r="J75">
            <v>14789.848499999998</v>
          </cell>
          <cell r="K75">
            <v>35491200</v>
          </cell>
        </row>
        <row r="76">
          <cell r="G76">
            <v>0</v>
          </cell>
        </row>
        <row r="77">
          <cell r="B77">
            <v>4073014</v>
          </cell>
          <cell r="D77">
            <v>16.2</v>
          </cell>
          <cell r="E77" t="str">
            <v>150 mm (6")</v>
          </cell>
          <cell r="F77" t="str">
            <v>m</v>
          </cell>
          <cell r="G77">
            <v>900</v>
          </cell>
          <cell r="I77">
            <v>12377</v>
          </cell>
          <cell r="J77">
            <v>16504.729499999998</v>
          </cell>
          <cell r="K77">
            <v>11139300</v>
          </cell>
        </row>
        <row r="79">
          <cell r="C79" t="str">
            <v>701, 701.1, 701.1.A1, 704</v>
          </cell>
          <cell r="D79">
            <v>17</v>
          </cell>
          <cell r="E79" t="str">
            <v>Transporte y colocación de tubería de hierro dúctil para acueducto  TK9 unión mécanica  ( Las empresas suministran  la tubería ,los empaques y el lubricante, en los siguientes diámetros:</v>
          </cell>
          <cell r="G79">
            <v>0</v>
          </cell>
        </row>
        <row r="80">
          <cell r="B80">
            <v>4072012</v>
          </cell>
          <cell r="D80">
            <v>17.100000000000001</v>
          </cell>
          <cell r="E80" t="str">
            <v>300 mm (12")</v>
          </cell>
          <cell r="F80" t="str">
            <v>m</v>
          </cell>
          <cell r="G80">
            <v>500</v>
          </cell>
          <cell r="I80">
            <v>22472</v>
          </cell>
          <cell r="J80">
            <v>29966.411999999997</v>
          </cell>
          <cell r="K80">
            <v>11236000</v>
          </cell>
        </row>
        <row r="82">
          <cell r="B82">
            <v>4072014</v>
          </cell>
          <cell r="D82">
            <v>17.2</v>
          </cell>
          <cell r="E82" t="str">
            <v>350 mm (14")</v>
          </cell>
          <cell r="F82" t="str">
            <v>m</v>
          </cell>
          <cell r="G82">
            <v>450</v>
          </cell>
          <cell r="I82">
            <v>27858</v>
          </cell>
          <cell r="J82">
            <v>37148.642999999996</v>
          </cell>
          <cell r="K82">
            <v>12536100</v>
          </cell>
        </row>
        <row r="83">
          <cell r="G83">
            <v>0</v>
          </cell>
        </row>
        <row r="84">
          <cell r="B84">
            <v>4071068</v>
          </cell>
          <cell r="C84" t="str">
            <v>706, 701.N1</v>
          </cell>
          <cell r="D84">
            <v>18</v>
          </cell>
          <cell r="E84" t="str">
            <v>Suministro, transporte y colocación de tubería galvanizada de 37.5 mm (1 1/2") para atraque de tuberias (incluye cortes y soldaduras)</v>
          </cell>
          <cell r="F84" t="str">
            <v>m</v>
          </cell>
          <cell r="G84">
            <v>20</v>
          </cell>
          <cell r="I84">
            <v>12099</v>
          </cell>
          <cell r="J84">
            <v>16134.0165</v>
          </cell>
          <cell r="K84">
            <v>241980</v>
          </cell>
        </row>
        <row r="86">
          <cell r="C86" t="str">
            <v>803, 707, 707.A2</v>
          </cell>
          <cell r="D86">
            <v>19</v>
          </cell>
          <cell r="E86" t="str">
            <v>Suministro, transporte y colocación de tubería PVC-Sanitaria para desagües de cajas de válvulas, incluye suministro, transporte e instalación de rejilla en aluminio en la caja y las perforaciones, emboquilladas y resanes tanto en la caja como en la cámara</v>
          </cell>
        </row>
        <row r="87">
          <cell r="B87">
            <v>4083178</v>
          </cell>
          <cell r="D87">
            <v>19.100000000000001</v>
          </cell>
          <cell r="E87" t="str">
            <v>100 mm (4")</v>
          </cell>
          <cell r="F87" t="str">
            <v>m</v>
          </cell>
          <cell r="G87">
            <v>80</v>
          </cell>
          <cell r="I87">
            <v>24899</v>
          </cell>
          <cell r="J87">
            <v>33202.816500000001</v>
          </cell>
          <cell r="K87">
            <v>1991920</v>
          </cell>
        </row>
        <row r="88">
          <cell r="G88">
            <v>0</v>
          </cell>
        </row>
        <row r="89">
          <cell r="C89">
            <v>601</v>
          </cell>
          <cell r="D89">
            <v>20</v>
          </cell>
          <cell r="E89" t="str">
            <v>Suministro, transporte, figuración y colocación de  acero de refuerzo en los siguientes diámetros :</v>
          </cell>
        </row>
        <row r="90">
          <cell r="B90">
            <v>4060122</v>
          </cell>
          <cell r="D90">
            <v>20.100000000000001</v>
          </cell>
          <cell r="E90" t="str">
            <v>9.52 mm  (3/8")  grado 60</v>
          </cell>
          <cell r="F90" t="str">
            <v>kg</v>
          </cell>
          <cell r="G90">
            <v>75</v>
          </cell>
          <cell r="I90">
            <v>3162</v>
          </cell>
          <cell r="J90">
            <v>4216.527</v>
          </cell>
          <cell r="K90">
            <v>237150</v>
          </cell>
        </row>
        <row r="92">
          <cell r="B92">
            <v>4060120</v>
          </cell>
          <cell r="D92">
            <v>20.2</v>
          </cell>
          <cell r="E92" t="str">
            <v>12.70 mm  (1/2")  grado 60</v>
          </cell>
          <cell r="F92" t="str">
            <v>kg</v>
          </cell>
          <cell r="G92">
            <v>16</v>
          </cell>
          <cell r="I92">
            <v>2244</v>
          </cell>
          <cell r="J92">
            <v>2992.3739999999998</v>
          </cell>
          <cell r="K92">
            <v>35904</v>
          </cell>
        </row>
        <row r="94">
          <cell r="B94">
            <v>4060124</v>
          </cell>
          <cell r="D94">
            <v>20.3</v>
          </cell>
          <cell r="E94" t="str">
            <v>12.70 mm  (5/8")  grado 60</v>
          </cell>
          <cell r="F94" t="str">
            <v>kg</v>
          </cell>
          <cell r="G94">
            <v>20</v>
          </cell>
          <cell r="I94">
            <v>2261</v>
          </cell>
          <cell r="J94">
            <v>3015.0434999999998</v>
          </cell>
          <cell r="K94">
            <v>45220</v>
          </cell>
        </row>
        <row r="95">
          <cell r="E95" t="str">
            <v>ACCESORIOS</v>
          </cell>
        </row>
        <row r="96">
          <cell r="G96">
            <v>0</v>
          </cell>
        </row>
        <row r="97">
          <cell r="C97" t="str">
            <v>705, 706</v>
          </cell>
          <cell r="D97">
            <v>21</v>
          </cell>
          <cell r="E97" t="str">
            <v>Suministro, transporte y colocación de unión de reparación universal, en los siguientes diámetros:</v>
          </cell>
          <cell r="G97">
            <v>0</v>
          </cell>
        </row>
        <row r="98">
          <cell r="B98">
            <v>4079150</v>
          </cell>
          <cell r="D98">
            <v>21.1</v>
          </cell>
          <cell r="E98" t="str">
            <v>De 75 mm (3") - Rango de atención en extemos de 88.1 mm a 102.4</v>
          </cell>
          <cell r="F98" t="str">
            <v>un</v>
          </cell>
          <cell r="G98">
            <v>6</v>
          </cell>
          <cell r="I98">
            <v>79749</v>
          </cell>
          <cell r="J98">
            <v>106345.29149999999</v>
          </cell>
          <cell r="K98">
            <v>478494</v>
          </cell>
        </row>
        <row r="99">
          <cell r="G99">
            <v>0</v>
          </cell>
        </row>
        <row r="100">
          <cell r="B100">
            <v>4079152</v>
          </cell>
          <cell r="D100">
            <v>21.2</v>
          </cell>
          <cell r="E100" t="str">
            <v>De 100 mm (4") - Rango de atención en extremos de 109 mm a 127.8 mm</v>
          </cell>
          <cell r="F100" t="str">
            <v>un</v>
          </cell>
          <cell r="G100">
            <v>58</v>
          </cell>
          <cell r="I100">
            <v>81189</v>
          </cell>
          <cell r="J100">
            <v>108265.5315</v>
          </cell>
          <cell r="K100">
            <v>4708962</v>
          </cell>
        </row>
        <row r="101">
          <cell r="G101">
            <v>0</v>
          </cell>
        </row>
        <row r="102">
          <cell r="B102">
            <v>4079154</v>
          </cell>
          <cell r="D102">
            <v>21.3</v>
          </cell>
          <cell r="E102" t="str">
            <v>De 150 mm (6") - Rango de atención en extremos de 159.2 mm a 181.6 mm</v>
          </cell>
          <cell r="F102" t="str">
            <v>un</v>
          </cell>
          <cell r="G102">
            <v>17</v>
          </cell>
          <cell r="I102">
            <v>131600</v>
          </cell>
          <cell r="J102">
            <v>175488.59999999998</v>
          </cell>
          <cell r="K102">
            <v>2237200</v>
          </cell>
        </row>
        <row r="103">
          <cell r="G103">
            <v>0</v>
          </cell>
        </row>
        <row r="104">
          <cell r="B104">
            <v>4079156</v>
          </cell>
          <cell r="D104">
            <v>21.4</v>
          </cell>
          <cell r="E104" t="str">
            <v>De 200 mm (8") - Rango de atención en extremos de 218.1 mm a 235.0 mm</v>
          </cell>
          <cell r="F104" t="str">
            <v>un</v>
          </cell>
          <cell r="G104">
            <v>1</v>
          </cell>
          <cell r="I104">
            <v>206927</v>
          </cell>
          <cell r="J104">
            <v>275937.1545</v>
          </cell>
          <cell r="K104">
            <v>206927</v>
          </cell>
        </row>
        <row r="105">
          <cell r="G105">
            <v>0</v>
          </cell>
        </row>
        <row r="106">
          <cell r="B106">
            <v>4079158</v>
          </cell>
          <cell r="D106">
            <v>21.5</v>
          </cell>
          <cell r="E106" t="str">
            <v>De 250 mm (10") - Rango de atención en extremos de 272 mm a 289 mm</v>
          </cell>
          <cell r="F106" t="str">
            <v>un</v>
          </cell>
          <cell r="G106">
            <v>2</v>
          </cell>
          <cell r="I106">
            <v>309361</v>
          </cell>
          <cell r="J106">
            <v>412532.89349999995</v>
          </cell>
          <cell r="K106">
            <v>618722</v>
          </cell>
        </row>
        <row r="108">
          <cell r="B108">
            <v>4079160</v>
          </cell>
          <cell r="D108">
            <v>21.6</v>
          </cell>
          <cell r="E108" t="str">
            <v>De 300 mm (12") - Rango de atención en extremos de XXX  mm   a  XXX mm</v>
          </cell>
          <cell r="F108" t="str">
            <v>un</v>
          </cell>
          <cell r="G108">
            <v>5</v>
          </cell>
          <cell r="I108">
            <v>443745</v>
          </cell>
          <cell r="J108">
            <v>591733.9574999999</v>
          </cell>
          <cell r="K108">
            <v>2218725</v>
          </cell>
        </row>
        <row r="110">
          <cell r="D110">
            <v>21.7</v>
          </cell>
          <cell r="E110" t="str">
            <v>De 350 mm (14") - Rango de atención en extremos de XXX mm a  XXX mm</v>
          </cell>
          <cell r="F110" t="str">
            <v>un</v>
          </cell>
          <cell r="G110">
            <v>4</v>
          </cell>
          <cell r="I110">
            <v>580000</v>
          </cell>
          <cell r="J110">
            <v>773430</v>
          </cell>
          <cell r="K110">
            <v>2320000</v>
          </cell>
        </row>
        <row r="112">
          <cell r="C112" t="str">
            <v>701, 701.2, 701.7, 704, 706</v>
          </cell>
          <cell r="D112">
            <v>22</v>
          </cell>
          <cell r="E112" t="str">
            <v>Suministro, transporte y colocación de tees en hierro fundido o hierro ductil para tubería PVC RDE 13.5, en los siguientes diámetros:</v>
          </cell>
        </row>
        <row r="113">
          <cell r="B113">
            <v>4072360</v>
          </cell>
          <cell r="D113">
            <v>22.1</v>
          </cell>
          <cell r="E113" t="str">
            <v>De 100 mm x 100 mm (4" x 4")</v>
          </cell>
          <cell r="F113" t="str">
            <v>un</v>
          </cell>
          <cell r="G113">
            <v>8</v>
          </cell>
          <cell r="I113">
            <v>110895</v>
          </cell>
          <cell r="J113">
            <v>147878.48249999998</v>
          </cell>
          <cell r="K113">
            <v>887160</v>
          </cell>
        </row>
        <row r="114">
          <cell r="G114">
            <v>0</v>
          </cell>
        </row>
        <row r="115">
          <cell r="B115">
            <v>4072343</v>
          </cell>
          <cell r="D115">
            <v>22.2</v>
          </cell>
          <cell r="E115" t="str">
            <v>De 150 mm x 75 mm (6" x 3")</v>
          </cell>
          <cell r="F115" t="str">
            <v>un</v>
          </cell>
          <cell r="G115">
            <v>1</v>
          </cell>
          <cell r="I115">
            <v>173198</v>
          </cell>
          <cell r="J115">
            <v>230959.533</v>
          </cell>
          <cell r="K115">
            <v>173198</v>
          </cell>
        </row>
        <row r="116">
          <cell r="G116">
            <v>0</v>
          </cell>
        </row>
        <row r="117">
          <cell r="B117">
            <v>4072366</v>
          </cell>
          <cell r="D117">
            <v>22.3</v>
          </cell>
          <cell r="E117" t="str">
            <v>De 150 mm x 100 mm (6" x 4")</v>
          </cell>
          <cell r="F117" t="str">
            <v>un</v>
          </cell>
          <cell r="G117">
            <v>9</v>
          </cell>
          <cell r="I117">
            <v>205678</v>
          </cell>
          <cell r="J117">
            <v>274271.61299999995</v>
          </cell>
          <cell r="K117">
            <v>1851102</v>
          </cell>
        </row>
        <row r="118">
          <cell r="G118">
            <v>0</v>
          </cell>
        </row>
        <row r="119">
          <cell r="C119" t="str">
            <v>706.A2</v>
          </cell>
          <cell r="D119">
            <v>24</v>
          </cell>
          <cell r="E119" t="str">
            <v>Suministro, transporte y colocación de de tee partida para  intercalado de hidrantes ( el hidrante y el codo lo suministran las Empresas ), incluye válvula de compuerta elástica bridada, adaptador de transicón brida x unta rápida y anclaje de la válvula ,</v>
          </cell>
          <cell r="G119">
            <v>0</v>
          </cell>
        </row>
        <row r="120">
          <cell r="B120">
            <v>4071559</v>
          </cell>
          <cell r="D120">
            <v>24.1</v>
          </cell>
          <cell r="E120" t="str">
            <v>75 mm x  75 mm (3" x 3")</v>
          </cell>
          <cell r="F120" t="str">
            <v>un</v>
          </cell>
          <cell r="G120">
            <v>1</v>
          </cell>
          <cell r="I120">
            <v>1939239</v>
          </cell>
          <cell r="J120">
            <v>2585975.2064999999</v>
          </cell>
          <cell r="K120">
            <v>1939239</v>
          </cell>
        </row>
        <row r="122">
          <cell r="B122">
            <v>4071563</v>
          </cell>
          <cell r="D122">
            <v>24.2</v>
          </cell>
          <cell r="E122" t="str">
            <v>150 mm x 150 mm ( 6" x  6")</v>
          </cell>
          <cell r="F122" t="str">
            <v>un</v>
          </cell>
          <cell r="G122">
            <v>6</v>
          </cell>
          <cell r="I122">
            <v>3504563</v>
          </cell>
          <cell r="J122">
            <v>4673334.7604999999</v>
          </cell>
          <cell r="K122">
            <v>21027378</v>
          </cell>
        </row>
        <row r="123">
          <cell r="G123">
            <v>0</v>
          </cell>
        </row>
        <row r="124">
          <cell r="C124" t="str">
            <v>701, 701.2, 701.3, 701.7, 704, 706</v>
          </cell>
          <cell r="D124">
            <v>25</v>
          </cell>
          <cell r="E124" t="str">
            <v>Suministro, transporte y colocación de codos de hierro fundido o hierro dúctil para hierro dúctil, en los siguientes diámetros:</v>
          </cell>
          <cell r="G124">
            <v>0</v>
          </cell>
        </row>
        <row r="125">
          <cell r="B125">
            <v>4076072</v>
          </cell>
          <cell r="D125">
            <v>25.1</v>
          </cell>
          <cell r="E125" t="str">
            <v>300 mm (12") de 90°</v>
          </cell>
          <cell r="F125" t="str">
            <v>un</v>
          </cell>
          <cell r="G125">
            <v>1</v>
          </cell>
          <cell r="I125">
            <v>1108425</v>
          </cell>
          <cell r="J125">
            <v>1478084.7374999998</v>
          </cell>
          <cell r="K125">
            <v>1108425</v>
          </cell>
        </row>
        <row r="126">
          <cell r="G126">
            <v>0</v>
          </cell>
        </row>
        <row r="127">
          <cell r="B127">
            <v>4076124</v>
          </cell>
          <cell r="D127">
            <v>25.2</v>
          </cell>
          <cell r="E127" t="str">
            <v>300 mm (12") de 45°</v>
          </cell>
          <cell r="F127" t="str">
            <v>un</v>
          </cell>
          <cell r="G127">
            <v>2</v>
          </cell>
          <cell r="I127">
            <v>893825</v>
          </cell>
          <cell r="J127">
            <v>1191915.6375</v>
          </cell>
          <cell r="K127">
            <v>1787650</v>
          </cell>
        </row>
        <row r="128">
          <cell r="G128">
            <v>0</v>
          </cell>
        </row>
        <row r="129">
          <cell r="B129">
            <v>4076160</v>
          </cell>
          <cell r="D129">
            <v>25.3</v>
          </cell>
          <cell r="E129" t="str">
            <v>300 mm (12") de 22.5°</v>
          </cell>
          <cell r="F129" t="str">
            <v>un</v>
          </cell>
          <cell r="G129">
            <v>7</v>
          </cell>
          <cell r="I129">
            <v>747665</v>
          </cell>
          <cell r="J129">
            <v>997011.27749999997</v>
          </cell>
          <cell r="K129">
            <v>5233655</v>
          </cell>
        </row>
        <row r="130">
          <cell r="G130">
            <v>0</v>
          </cell>
        </row>
        <row r="131">
          <cell r="B131">
            <v>4076204</v>
          </cell>
          <cell r="D131">
            <v>25.4</v>
          </cell>
          <cell r="E131" t="str">
            <v>300 mm (12") de 11.25°</v>
          </cell>
          <cell r="F131" t="str">
            <v>un</v>
          </cell>
          <cell r="G131">
            <v>5</v>
          </cell>
          <cell r="I131">
            <v>747665</v>
          </cell>
          <cell r="J131">
            <v>997011.27749999997</v>
          </cell>
          <cell r="K131">
            <v>3738325</v>
          </cell>
        </row>
        <row r="133">
          <cell r="B133">
            <v>4076101</v>
          </cell>
          <cell r="D133">
            <v>25.5</v>
          </cell>
          <cell r="E133" t="str">
            <v>350 mm (14") de 90°</v>
          </cell>
          <cell r="F133" t="str">
            <v>un</v>
          </cell>
          <cell r="G133">
            <v>3</v>
          </cell>
          <cell r="I133">
            <v>1867519</v>
          </cell>
          <cell r="J133">
            <v>2490336.5864999997</v>
          </cell>
          <cell r="K133">
            <v>5602557</v>
          </cell>
        </row>
        <row r="134">
          <cell r="G134">
            <v>0</v>
          </cell>
        </row>
        <row r="135">
          <cell r="B135">
            <v>4076126</v>
          </cell>
          <cell r="D135">
            <v>25.6</v>
          </cell>
          <cell r="E135" t="str">
            <v>350 mm (14") de 45°</v>
          </cell>
          <cell r="F135" t="str">
            <v>un</v>
          </cell>
          <cell r="G135">
            <v>4</v>
          </cell>
          <cell r="I135">
            <v>1303574</v>
          </cell>
          <cell r="J135">
            <v>1738315.9289999998</v>
          </cell>
          <cell r="K135">
            <v>5214296</v>
          </cell>
        </row>
        <row r="136">
          <cell r="G136">
            <v>0</v>
          </cell>
        </row>
        <row r="137">
          <cell r="B137">
            <v>4076214</v>
          </cell>
          <cell r="D137">
            <v>25.7</v>
          </cell>
          <cell r="E137" t="str">
            <v>350 mm (14") de 22.5°</v>
          </cell>
          <cell r="F137" t="str">
            <v>un</v>
          </cell>
          <cell r="G137">
            <v>1</v>
          </cell>
          <cell r="I137">
            <v>1303574</v>
          </cell>
          <cell r="J137">
            <v>1738315.9289999998</v>
          </cell>
          <cell r="K137">
            <v>1303574</v>
          </cell>
        </row>
        <row r="138">
          <cell r="G138">
            <v>0</v>
          </cell>
        </row>
        <row r="139">
          <cell r="B139">
            <v>4076214</v>
          </cell>
          <cell r="D139">
            <v>25.8</v>
          </cell>
          <cell r="E139" t="str">
            <v>350 mm (14") de 11.25°</v>
          </cell>
          <cell r="F139" t="str">
            <v>un</v>
          </cell>
          <cell r="G139">
            <v>1</v>
          </cell>
          <cell r="I139">
            <v>1303574</v>
          </cell>
          <cell r="J139">
            <v>1738315.9289999998</v>
          </cell>
          <cell r="K139">
            <v>1303574</v>
          </cell>
        </row>
        <row r="140">
          <cell r="G140">
            <v>0</v>
          </cell>
        </row>
        <row r="141">
          <cell r="C141" t="str">
            <v>701, 701.2, 701.3, 701.7, 704, 706</v>
          </cell>
          <cell r="D141">
            <v>26</v>
          </cell>
          <cell r="E141" t="str">
            <v>Suministro, transporte y colocación de codos de PVC-P, hierro fundido o hierro dúctil para tubería PVC  RDE 13.5  , en los siguientes diámetros:</v>
          </cell>
        </row>
        <row r="142">
          <cell r="B142">
            <v>4072124</v>
          </cell>
          <cell r="D142">
            <v>26.1</v>
          </cell>
          <cell r="E142" t="str">
            <v>150 mm (6") de 90°</v>
          </cell>
          <cell r="F142" t="str">
            <v>un</v>
          </cell>
          <cell r="G142">
            <v>1</v>
          </cell>
          <cell r="I142">
            <v>256880</v>
          </cell>
          <cell r="J142">
            <v>342549.48</v>
          </cell>
          <cell r="K142">
            <v>256880</v>
          </cell>
        </row>
        <row r="144">
          <cell r="B144">
            <v>4072152</v>
          </cell>
          <cell r="D144">
            <v>26.2</v>
          </cell>
          <cell r="E144" t="str">
            <v>150 mm (6") de 45°</v>
          </cell>
          <cell r="F144" t="str">
            <v>un</v>
          </cell>
          <cell r="G144">
            <v>4</v>
          </cell>
          <cell r="I144">
            <v>181480</v>
          </cell>
          <cell r="J144">
            <v>242003.58</v>
          </cell>
          <cell r="K144">
            <v>725920</v>
          </cell>
        </row>
        <row r="146">
          <cell r="B146">
            <v>4072174</v>
          </cell>
          <cell r="D146">
            <v>26.3</v>
          </cell>
          <cell r="E146" t="str">
            <v>150 mm (6") de 22.5°</v>
          </cell>
          <cell r="F146" t="str">
            <v>un</v>
          </cell>
          <cell r="G146">
            <v>4</v>
          </cell>
          <cell r="I146">
            <v>165240</v>
          </cell>
          <cell r="J146">
            <v>220347.53999999998</v>
          </cell>
          <cell r="K146">
            <v>660960</v>
          </cell>
        </row>
        <row r="148">
          <cell r="B148">
            <v>4072192</v>
          </cell>
          <cell r="D148">
            <v>26.4</v>
          </cell>
          <cell r="E148" t="str">
            <v>150 mm (6") de 11.25°</v>
          </cell>
          <cell r="F148" t="str">
            <v>un</v>
          </cell>
          <cell r="G148">
            <v>6</v>
          </cell>
          <cell r="I148">
            <v>154047</v>
          </cell>
          <cell r="J148">
            <v>205421.67449999999</v>
          </cell>
          <cell r="K148">
            <v>924282</v>
          </cell>
        </row>
        <row r="150">
          <cell r="B150">
            <v>4072122</v>
          </cell>
          <cell r="D150">
            <v>26.5</v>
          </cell>
          <cell r="E150" t="str">
            <v>100 mm (4") de 90°</v>
          </cell>
          <cell r="F150" t="str">
            <v>un</v>
          </cell>
          <cell r="G150">
            <v>2</v>
          </cell>
          <cell r="I150">
            <v>104389</v>
          </cell>
          <cell r="J150">
            <v>139202.73149999999</v>
          </cell>
          <cell r="K150">
            <v>208778</v>
          </cell>
        </row>
        <row r="152">
          <cell r="B152">
            <v>4072150</v>
          </cell>
          <cell r="D152">
            <v>26.6</v>
          </cell>
          <cell r="E152" t="str">
            <v>100 mm (4") de 45°</v>
          </cell>
          <cell r="F152" t="str">
            <v>un</v>
          </cell>
          <cell r="G152">
            <v>5</v>
          </cell>
          <cell r="I152">
            <v>86989</v>
          </cell>
          <cell r="J152">
            <v>115999.83149999999</v>
          </cell>
          <cell r="K152">
            <v>434945</v>
          </cell>
        </row>
        <row r="154">
          <cell r="B154">
            <v>4072173</v>
          </cell>
          <cell r="D154">
            <v>26.7</v>
          </cell>
          <cell r="E154" t="str">
            <v>100 mm (4") de 22.5°</v>
          </cell>
          <cell r="F154" t="str">
            <v>un</v>
          </cell>
          <cell r="G154">
            <v>4</v>
          </cell>
          <cell r="I154">
            <v>74229</v>
          </cell>
          <cell r="J154">
            <v>98984.371499999994</v>
          </cell>
          <cell r="K154">
            <v>296916</v>
          </cell>
        </row>
        <row r="156">
          <cell r="B156">
            <v>4072194</v>
          </cell>
          <cell r="D156">
            <v>26.8</v>
          </cell>
          <cell r="E156" t="str">
            <v>100 mm (4") de 11,2.5°</v>
          </cell>
          <cell r="F156" t="str">
            <v>un</v>
          </cell>
          <cell r="G156">
            <v>4</v>
          </cell>
          <cell r="I156">
            <v>74229</v>
          </cell>
          <cell r="J156">
            <v>98984.371499999994</v>
          </cell>
          <cell r="K156">
            <v>296916</v>
          </cell>
        </row>
        <row r="158">
          <cell r="C158" t="str">
            <v>701, 701.1.A1, 701.2, 701.7, 704, 706</v>
          </cell>
          <cell r="D158">
            <v>27</v>
          </cell>
          <cell r="E158" t="str">
            <v>Suministro, transporte y colocación de reducciones hierro fundido, hierro dúctil o acero, J.R en los siguientes diametros:</v>
          </cell>
          <cell r="G158">
            <v>0</v>
          </cell>
        </row>
        <row r="159">
          <cell r="B159">
            <v>4076652</v>
          </cell>
          <cell r="D159">
            <v>27.1</v>
          </cell>
          <cell r="E159" t="str">
            <v>150 mm x 100 mm (6" x 4")</v>
          </cell>
          <cell r="F159" t="str">
            <v>un</v>
          </cell>
          <cell r="G159">
            <v>2</v>
          </cell>
          <cell r="I159">
            <v>127958</v>
          </cell>
          <cell r="J159">
            <v>170631.99299999999</v>
          </cell>
          <cell r="K159">
            <v>255916</v>
          </cell>
        </row>
        <row r="161">
          <cell r="B161">
            <v>4079811</v>
          </cell>
          <cell r="C161">
            <v>711</v>
          </cell>
          <cell r="D161">
            <v>28</v>
          </cell>
          <cell r="E161" t="str">
            <v>Retiro de válvulas de compuerta e hidrantes, tal y como se encuentren en el terreno, en cualquier diámetro</v>
          </cell>
          <cell r="F161" t="str">
            <v>un</v>
          </cell>
          <cell r="G161">
            <v>11</v>
          </cell>
          <cell r="I161">
            <v>41969</v>
          </cell>
          <cell r="J161">
            <v>55965.661499999995</v>
          </cell>
          <cell r="K161">
            <v>461659</v>
          </cell>
        </row>
        <row r="162">
          <cell r="G162">
            <v>0</v>
          </cell>
        </row>
        <row r="163">
          <cell r="C163" t="str">
            <v>703, 703.A1</v>
          </cell>
          <cell r="D163">
            <v>29</v>
          </cell>
          <cell r="E163" t="str">
            <v>Transporte y colocación de hidrantes en los siguientes diámetros:</v>
          </cell>
          <cell r="G163">
            <v>0</v>
          </cell>
        </row>
        <row r="164">
          <cell r="B164">
            <v>4078706</v>
          </cell>
          <cell r="D164">
            <v>30.1</v>
          </cell>
          <cell r="E164" t="str">
            <v>De 75 mm (3")</v>
          </cell>
          <cell r="F164" t="str">
            <v>un</v>
          </cell>
          <cell r="G164">
            <v>1</v>
          </cell>
          <cell r="I164">
            <v>67049</v>
          </cell>
          <cell r="J164">
            <v>89409.841499999995</v>
          </cell>
          <cell r="K164">
            <v>67049</v>
          </cell>
        </row>
        <row r="166">
          <cell r="B166">
            <v>4078728</v>
          </cell>
          <cell r="D166">
            <v>30.2</v>
          </cell>
          <cell r="E166" t="str">
            <v>De 150 mm (6")</v>
          </cell>
          <cell r="F166" t="str">
            <v>un</v>
          </cell>
          <cell r="G166">
            <v>6</v>
          </cell>
          <cell r="I166">
            <v>200173</v>
          </cell>
          <cell r="J166">
            <v>266930.69549999997</v>
          </cell>
          <cell r="K166">
            <v>1201038</v>
          </cell>
        </row>
        <row r="167">
          <cell r="G167">
            <v>0</v>
          </cell>
        </row>
        <row r="168">
          <cell r="C168" t="str">
            <v>702, 702.1 y 702.1.A1</v>
          </cell>
          <cell r="D168">
            <v>31</v>
          </cell>
          <cell r="E168" t="str">
            <v>Transporte y colocación de válvulas de compuerta elásticas de vástago no ascendente  CxC  en los siguientes diámetros:</v>
          </cell>
          <cell r="G168">
            <v>0</v>
          </cell>
        </row>
        <row r="169">
          <cell r="B169">
            <v>4078204</v>
          </cell>
          <cell r="D169">
            <v>31.1</v>
          </cell>
          <cell r="E169" t="str">
            <v>75 mm (3")</v>
          </cell>
          <cell r="F169" t="str">
            <v>un</v>
          </cell>
          <cell r="G169">
            <v>1</v>
          </cell>
          <cell r="I169">
            <v>13556.01</v>
          </cell>
          <cell r="J169">
            <v>18076.939334999999</v>
          </cell>
          <cell r="K169">
            <v>13556.01</v>
          </cell>
        </row>
        <row r="170">
          <cell r="G170">
            <v>0</v>
          </cell>
        </row>
        <row r="171">
          <cell r="B171">
            <v>4078206</v>
          </cell>
          <cell r="D171">
            <v>31.2</v>
          </cell>
          <cell r="E171" t="str">
            <v>100 mm (4")</v>
          </cell>
          <cell r="F171" t="str">
            <v>un</v>
          </cell>
          <cell r="G171">
            <v>5</v>
          </cell>
          <cell r="I171">
            <v>16947.759999999998</v>
          </cell>
          <cell r="J171">
            <v>22599.837959999997</v>
          </cell>
          <cell r="K171">
            <v>84738.799999999988</v>
          </cell>
        </row>
        <row r="172">
          <cell r="G172">
            <v>0</v>
          </cell>
        </row>
        <row r="173">
          <cell r="B173">
            <v>4078208</v>
          </cell>
          <cell r="D173">
            <v>31.3</v>
          </cell>
          <cell r="E173" t="str">
            <v>150 mm (6")</v>
          </cell>
          <cell r="F173" t="str">
            <v>un</v>
          </cell>
          <cell r="G173">
            <v>14</v>
          </cell>
          <cell r="I173">
            <v>40161.769999999997</v>
          </cell>
          <cell r="J173">
            <v>53555.720294999992</v>
          </cell>
          <cell r="K173">
            <v>562264.77999999991</v>
          </cell>
        </row>
        <row r="174">
          <cell r="G174">
            <v>0</v>
          </cell>
        </row>
        <row r="175">
          <cell r="B175">
            <v>4078210</v>
          </cell>
          <cell r="D175">
            <v>31.4</v>
          </cell>
          <cell r="E175" t="str">
            <v>200 mm (8")</v>
          </cell>
          <cell r="F175" t="str">
            <v>un</v>
          </cell>
          <cell r="G175">
            <v>0</v>
          </cell>
          <cell r="I175">
            <v>50270.95</v>
          </cell>
          <cell r="J175">
            <v>67036.311824999997</v>
          </cell>
        </row>
        <row r="176">
          <cell r="G176">
            <v>0</v>
          </cell>
        </row>
        <row r="177">
          <cell r="B177">
            <v>4078282</v>
          </cell>
          <cell r="D177">
            <v>31.5</v>
          </cell>
          <cell r="E177" t="str">
            <v>250 mm (10")</v>
          </cell>
          <cell r="F177" t="str">
            <v>un</v>
          </cell>
          <cell r="G177">
            <v>0</v>
          </cell>
          <cell r="I177">
            <v>55994.62</v>
          </cell>
          <cell r="J177">
            <v>74668.825769999996</v>
          </cell>
        </row>
        <row r="179">
          <cell r="B179">
            <v>4078284</v>
          </cell>
          <cell r="D179">
            <v>31.6</v>
          </cell>
          <cell r="E179" t="str">
            <v>300 mm (12")</v>
          </cell>
          <cell r="F179" t="str">
            <v>un</v>
          </cell>
          <cell r="G179">
            <v>2</v>
          </cell>
          <cell r="I179">
            <v>62933</v>
          </cell>
          <cell r="J179">
            <v>83921.155499999993</v>
          </cell>
          <cell r="K179">
            <v>125866</v>
          </cell>
        </row>
        <row r="180">
          <cell r="G180">
            <v>0</v>
          </cell>
        </row>
        <row r="181">
          <cell r="C181" t="str">
            <v>702, 702.1, 702.1.A2, 704</v>
          </cell>
          <cell r="D181">
            <v>32</v>
          </cell>
          <cell r="E181" t="str">
            <v>Transporte e intercalado de válvulas de compuerta en redes existentes, incluye niples y uniones, en los siguientes diametros:</v>
          </cell>
          <cell r="G181">
            <v>0</v>
          </cell>
        </row>
        <row r="182">
          <cell r="B182">
            <v>4078371</v>
          </cell>
          <cell r="D182">
            <v>32.1</v>
          </cell>
          <cell r="E182" t="str">
            <v>De 75 mm (3")</v>
          </cell>
          <cell r="F182" t="str">
            <v>un</v>
          </cell>
          <cell r="G182">
            <v>2</v>
          </cell>
          <cell r="I182">
            <v>166343</v>
          </cell>
          <cell r="J182">
            <v>221818.39049999998</v>
          </cell>
          <cell r="K182">
            <v>332686</v>
          </cell>
        </row>
        <row r="183">
          <cell r="G183">
            <v>0</v>
          </cell>
        </row>
        <row r="184">
          <cell r="B184">
            <v>4078372</v>
          </cell>
          <cell r="D184">
            <v>32.200000000000003</v>
          </cell>
          <cell r="E184" t="str">
            <v>De 100 mm (4")</v>
          </cell>
          <cell r="F184" t="str">
            <v>un</v>
          </cell>
          <cell r="G184">
            <v>8</v>
          </cell>
          <cell r="I184">
            <v>184800</v>
          </cell>
          <cell r="J184">
            <v>246430.8</v>
          </cell>
          <cell r="K184">
            <v>1478400</v>
          </cell>
        </row>
        <row r="185">
          <cell r="G185">
            <v>0</v>
          </cell>
        </row>
        <row r="186">
          <cell r="B186">
            <v>4078373</v>
          </cell>
          <cell r="D186">
            <v>32.299999999999997</v>
          </cell>
          <cell r="E186" t="str">
            <v>De 150 mm (6")</v>
          </cell>
          <cell r="F186" t="str">
            <v>un</v>
          </cell>
          <cell r="G186">
            <v>2</v>
          </cell>
          <cell r="I186">
            <v>280633</v>
          </cell>
          <cell r="J186">
            <v>374224.10549999995</v>
          </cell>
          <cell r="K186">
            <v>561266</v>
          </cell>
        </row>
        <row r="188">
          <cell r="B188">
            <v>4078374</v>
          </cell>
          <cell r="D188">
            <v>32.4</v>
          </cell>
          <cell r="E188" t="str">
            <v>De 200 mm (8")</v>
          </cell>
          <cell r="F188" t="str">
            <v>un</v>
          </cell>
          <cell r="G188">
            <v>4</v>
          </cell>
          <cell r="I188">
            <v>422153</v>
          </cell>
          <cell r="J188">
            <v>562941.02549999999</v>
          </cell>
          <cell r="K188">
            <v>1688612</v>
          </cell>
        </row>
        <row r="190">
          <cell r="B190">
            <v>4078375</v>
          </cell>
          <cell r="D190">
            <v>32.5</v>
          </cell>
          <cell r="E190" t="str">
            <v>De 250 mm ( 10")</v>
          </cell>
          <cell r="F190" t="str">
            <v>un</v>
          </cell>
          <cell r="G190">
            <v>1</v>
          </cell>
          <cell r="I190">
            <v>639337</v>
          </cell>
          <cell r="J190">
            <v>852555.88949999993</v>
          </cell>
          <cell r="K190">
            <v>639337</v>
          </cell>
        </row>
        <row r="192">
          <cell r="B192">
            <v>4079302</v>
          </cell>
          <cell r="C192" t="str">
            <v>707, 707.A1</v>
          </cell>
          <cell r="D192">
            <v>33</v>
          </cell>
          <cell r="E192" t="str">
            <v>Construcción de cajas para válvulas, según esquema 1, incluye suministro y transporte de materiales y marco de concreto</v>
          </cell>
          <cell r="F192" t="str">
            <v>un</v>
          </cell>
          <cell r="G192">
            <v>43</v>
          </cell>
          <cell r="I192">
            <v>134381</v>
          </cell>
          <cell r="J192">
            <v>179197.06349999999</v>
          </cell>
          <cell r="K192">
            <v>5778383</v>
          </cell>
        </row>
        <row r="194">
          <cell r="C194" t="str">
            <v>702, 702.1 y 702.1.A1</v>
          </cell>
          <cell r="D194">
            <v>34</v>
          </cell>
          <cell r="E194" t="str">
            <v>Transporte y colocación de válvulas mariposa   en los siguientes diámetros:</v>
          </cell>
          <cell r="G194">
            <v>0</v>
          </cell>
        </row>
        <row r="195">
          <cell r="B195">
            <v>4078414</v>
          </cell>
          <cell r="D195">
            <v>34.1</v>
          </cell>
          <cell r="E195" t="str">
            <v>De 350 mm (14")</v>
          </cell>
          <cell r="F195" t="str">
            <v>un</v>
          </cell>
          <cell r="G195">
            <v>2</v>
          </cell>
          <cell r="I195">
            <v>250000</v>
          </cell>
          <cell r="J195">
            <v>333375</v>
          </cell>
          <cell r="K195">
            <v>500000</v>
          </cell>
        </row>
        <row r="197">
          <cell r="C197" t="str">
            <v>702, 702.1 y 702.1.A1</v>
          </cell>
          <cell r="D197">
            <v>35</v>
          </cell>
          <cell r="E197" t="str">
            <v>Transporte y colocación de válvulas reguladoras de presión,  la Empresa suminitrará las válvulas  reguladoras y  el contratista suministrará las reduciones, los niples de acero soldados  y roscados, las bridas , ventosas, manometros , filtro en y y las de</v>
          </cell>
          <cell r="G197">
            <v>0</v>
          </cell>
        </row>
        <row r="198">
          <cell r="B198">
            <v>4078414</v>
          </cell>
          <cell r="D198">
            <v>35.1</v>
          </cell>
          <cell r="E198" t="str">
            <v>100 mm (4")</v>
          </cell>
          <cell r="F198" t="str">
            <v>un</v>
          </cell>
          <cell r="G198">
            <v>1</v>
          </cell>
          <cell r="I198">
            <v>2319080</v>
          </cell>
          <cell r="J198">
            <v>3092493.1799999997</v>
          </cell>
          <cell r="K198">
            <v>2319080</v>
          </cell>
        </row>
        <row r="200">
          <cell r="C200" t="str">
            <v>702, 702.1 y 702.1.A1</v>
          </cell>
          <cell r="D200">
            <v>36</v>
          </cell>
          <cell r="E200" t="str">
            <v>Construción de las  cajas  para la estación reguladora de presión en donde se alojarán las VRP,  en los siguientes diámetros, segun plano ACC-02-05-0119-16, e incluye la excavación, llenos y la botada de  los ecombros:</v>
          </cell>
          <cell r="G200">
            <v>0</v>
          </cell>
        </row>
        <row r="201">
          <cell r="B201">
            <v>4079320</v>
          </cell>
          <cell r="D201">
            <v>36.1</v>
          </cell>
          <cell r="E201" t="str">
            <v>100 mm (4")</v>
          </cell>
          <cell r="F201" t="str">
            <v>un</v>
          </cell>
          <cell r="G201">
            <v>1</v>
          </cell>
          <cell r="I201">
            <v>1439463</v>
          </cell>
          <cell r="J201">
            <v>1919523.9104999998</v>
          </cell>
          <cell r="K201">
            <v>1439463</v>
          </cell>
        </row>
        <row r="203">
          <cell r="B203" t="str">
            <v xml:space="preserve">                                OTROS ACCESORIOS </v>
          </cell>
        </row>
        <row r="204">
          <cell r="C204" t="str">
            <v>708, 708.A1</v>
          </cell>
          <cell r="D204">
            <v>37</v>
          </cell>
          <cell r="E204" t="str">
            <v xml:space="preserve">  Suministro,transporte y colocación de collares de derivación en hierro dúctil para tubería PVC-P, en los siguientes diámetros:</v>
          </cell>
          <cell r="G204">
            <v>0</v>
          </cell>
        </row>
        <row r="205">
          <cell r="B205">
            <v>4079460</v>
          </cell>
          <cell r="D205">
            <v>37.1</v>
          </cell>
          <cell r="E205" t="str">
            <v xml:space="preserve"> De 100 mm (4") a 13 mm (1/2")</v>
          </cell>
          <cell r="F205" t="str">
            <v>un</v>
          </cell>
          <cell r="G205">
            <v>175</v>
          </cell>
          <cell r="I205">
            <v>27249</v>
          </cell>
          <cell r="J205">
            <v>36336.541499999999</v>
          </cell>
          <cell r="K205">
            <v>4768575</v>
          </cell>
        </row>
        <row r="206">
          <cell r="G206">
            <v>0</v>
          </cell>
        </row>
        <row r="207">
          <cell r="B207">
            <v>4079461</v>
          </cell>
          <cell r="D207">
            <v>37.200000000000003</v>
          </cell>
          <cell r="E207" t="str">
            <v xml:space="preserve"> De 150 mm (6") a 13 mm (1/2")</v>
          </cell>
          <cell r="F207" t="str">
            <v>un</v>
          </cell>
          <cell r="G207">
            <v>65</v>
          </cell>
          <cell r="I207">
            <v>38220</v>
          </cell>
          <cell r="J207">
            <v>50966.369999999995</v>
          </cell>
          <cell r="K207">
            <v>2484300</v>
          </cell>
        </row>
        <row r="209">
          <cell r="D209">
            <v>38</v>
          </cell>
          <cell r="E209" t="str">
            <v>Cortes de tubería (incluye biselada):</v>
          </cell>
          <cell r="G209">
            <v>0</v>
          </cell>
        </row>
        <row r="210">
          <cell r="B210">
            <v>4041101</v>
          </cell>
          <cell r="C210">
            <v>411</v>
          </cell>
          <cell r="D210">
            <v>38.1</v>
          </cell>
          <cell r="E210" t="str">
            <v>Con acetileno</v>
          </cell>
          <cell r="F210" t="str">
            <v xml:space="preserve"> cm</v>
          </cell>
          <cell r="G210">
            <v>4276</v>
          </cell>
          <cell r="I210">
            <v>604</v>
          </cell>
          <cell r="J210">
            <v>805.43399999999997</v>
          </cell>
          <cell r="K210">
            <v>2582704</v>
          </cell>
        </row>
        <row r="211">
          <cell r="G211">
            <v>0</v>
          </cell>
        </row>
        <row r="212">
          <cell r="B212">
            <v>4041201</v>
          </cell>
          <cell r="C212">
            <v>412</v>
          </cell>
          <cell r="D212">
            <v>38.200000000000003</v>
          </cell>
          <cell r="E212" t="str">
            <v>Sin acetileno</v>
          </cell>
          <cell r="F212" t="str">
            <v xml:space="preserve"> cm</v>
          </cell>
          <cell r="G212">
            <v>2076</v>
          </cell>
          <cell r="I212">
            <v>604</v>
          </cell>
          <cell r="J212">
            <v>805.43399999999997</v>
          </cell>
          <cell r="K212">
            <v>1253904</v>
          </cell>
        </row>
        <row r="213">
          <cell r="G213">
            <v>0</v>
          </cell>
        </row>
        <row r="214">
          <cell r="B214">
            <v>4041301</v>
          </cell>
          <cell r="C214">
            <v>413</v>
          </cell>
          <cell r="D214">
            <v>39</v>
          </cell>
          <cell r="E214" t="str">
            <v>Suministro, transporte y colocación de cordón de soldadura completo</v>
          </cell>
          <cell r="F214" t="str">
            <v>cm</v>
          </cell>
          <cell r="G214">
            <v>3600</v>
          </cell>
          <cell r="I214">
            <v>881</v>
          </cell>
          <cell r="J214">
            <v>1174.8135</v>
          </cell>
          <cell r="K214">
            <v>3171600</v>
          </cell>
        </row>
        <row r="216">
          <cell r="B216">
            <v>4042294</v>
          </cell>
          <cell r="C216" t="str">
            <v>411,411,A1,413</v>
          </cell>
          <cell r="D216">
            <v>40</v>
          </cell>
          <cell r="E216" t="str">
            <v>Suministro transporte y  figuración. Corte y biselado de lámina de acero, espesor 6.25 mm. ( 1/4 ")</v>
          </cell>
          <cell r="F216" t="str">
            <v>un</v>
          </cell>
          <cell r="G216">
            <v>200</v>
          </cell>
          <cell r="I216">
            <v>186</v>
          </cell>
          <cell r="J216">
            <v>248.03099999999998</v>
          </cell>
          <cell r="K216">
            <v>37200</v>
          </cell>
        </row>
        <row r="218">
          <cell r="B218" t="str">
            <v xml:space="preserve">                                                                                                                       TUBERIAS Y ACCESORIOS PARA LAS ACOMETIDAS DE ACUEDUCTO</v>
          </cell>
        </row>
        <row r="220">
          <cell r="B220">
            <v>4079545</v>
          </cell>
          <cell r="C220" t="str">
            <v>704, 708.A1</v>
          </cell>
          <cell r="D220">
            <v>41</v>
          </cell>
          <cell r="E220" t="str">
            <v xml:space="preserve"> Suministro, transporte y colocación de tubería domiciliaria de acueducto en cualquier material, utilizando barreno para su instalaión, diámetro 12.7 mm (1/2")</v>
          </cell>
          <cell r="F220" t="str">
            <v>m</v>
          </cell>
          <cell r="G220">
            <v>60</v>
          </cell>
          <cell r="I220">
            <v>24350</v>
          </cell>
          <cell r="J220">
            <v>32470.724999999999</v>
          </cell>
          <cell r="K220">
            <v>1461000</v>
          </cell>
        </row>
        <row r="222">
          <cell r="C222">
            <v>708</v>
          </cell>
          <cell r="D222">
            <v>42</v>
          </cell>
          <cell r="E222" t="str">
            <v>Suministro, transporte y colocación de uniones dos y tres partes de 13 mm (1/2") para acometidas de acueducto en tubería de polietileno con alma de aluminio, de:</v>
          </cell>
        </row>
        <row r="223">
          <cell r="B223">
            <v>4075520</v>
          </cell>
          <cell r="D223">
            <v>42.1</v>
          </cell>
          <cell r="E223" t="str">
            <v>Tres partes</v>
          </cell>
          <cell r="F223" t="str">
            <v>un</v>
          </cell>
          <cell r="G223">
            <v>232</v>
          </cell>
          <cell r="I223">
            <v>4073</v>
          </cell>
          <cell r="J223">
            <v>5431.3454999999994</v>
          </cell>
          <cell r="K223">
            <v>944936</v>
          </cell>
        </row>
        <row r="225">
          <cell r="B225">
            <v>4079414</v>
          </cell>
          <cell r="C225" t="str">
            <v>708, 708.A1</v>
          </cell>
          <cell r="D225">
            <v>43</v>
          </cell>
          <cell r="E225" t="str">
            <v>Suministro , transporte y colocación de llaves de acera, diámetro 13 mm (1/2"), con racor, para tuberías de cobre, PE-AL-PE o polietileno (20 mm)</v>
          </cell>
          <cell r="F225" t="str">
            <v>un</v>
          </cell>
          <cell r="G225">
            <v>15</v>
          </cell>
          <cell r="I225">
            <v>18171</v>
          </cell>
          <cell r="J225">
            <v>24231.028499999997</v>
          </cell>
          <cell r="K225">
            <v>272565</v>
          </cell>
        </row>
        <row r="227">
          <cell r="C227" t="str">
            <v>708, 708.A1</v>
          </cell>
          <cell r="D227">
            <v>44</v>
          </cell>
          <cell r="E227" t="str">
            <v>Suministro, transporte y colocación de llaves de contención, en los siguientes diámetros:</v>
          </cell>
        </row>
        <row r="228">
          <cell r="B228">
            <v>4079449</v>
          </cell>
          <cell r="D228">
            <v>44.1</v>
          </cell>
          <cell r="E228" t="str">
            <v>13 mm (1/2")</v>
          </cell>
          <cell r="F228" t="str">
            <v>un</v>
          </cell>
          <cell r="G228">
            <v>10</v>
          </cell>
          <cell r="I228">
            <v>22886</v>
          </cell>
          <cell r="J228">
            <v>30518.480999999996</v>
          </cell>
          <cell r="K228">
            <v>228860</v>
          </cell>
        </row>
        <row r="230">
          <cell r="B230">
            <v>4079451</v>
          </cell>
          <cell r="D230">
            <v>44.2</v>
          </cell>
          <cell r="E230" t="str">
            <v>25 mm (1")</v>
          </cell>
          <cell r="F230" t="str">
            <v>un</v>
          </cell>
          <cell r="G230">
            <v>3</v>
          </cell>
          <cell r="I230">
            <v>48404</v>
          </cell>
          <cell r="J230">
            <v>64546.733999999997</v>
          </cell>
          <cell r="K230">
            <v>145212</v>
          </cell>
        </row>
        <row r="231">
          <cell r="K231">
            <v>0</v>
          </cell>
        </row>
        <row r="232">
          <cell r="B232">
            <v>4079426</v>
          </cell>
          <cell r="C232" t="str">
            <v>708, 708.A1</v>
          </cell>
          <cell r="D232">
            <v>45</v>
          </cell>
          <cell r="E232" t="str">
            <v xml:space="preserve"> Suministro, transporte y colocación de llaves de incorporación cónica o cilíndrica, diámetro 13 mm (1/2"), con racor, para tuberías de cobre, PE-AL-PE o polietileno (20 mm)</v>
          </cell>
          <cell r="F232" t="str">
            <v>un</v>
          </cell>
          <cell r="G232">
            <v>375</v>
          </cell>
          <cell r="I232">
            <v>21666.03</v>
          </cell>
          <cell r="J232">
            <v>28891.651004999996</v>
          </cell>
          <cell r="K232">
            <v>8124761.25</v>
          </cell>
        </row>
        <row r="234">
          <cell r="C234">
            <v>708</v>
          </cell>
          <cell r="D234">
            <v>46</v>
          </cell>
          <cell r="E234" t="str">
            <v>Cambio de toma (no necesita unión de tres partes ni cobre)</v>
          </cell>
        </row>
        <row r="235">
          <cell r="B235">
            <v>4250103</v>
          </cell>
          <cell r="D235">
            <v>46.1</v>
          </cell>
          <cell r="E235" t="str">
            <v xml:space="preserve"> 13 mm (1/2")</v>
          </cell>
          <cell r="F235" t="str">
            <v>un</v>
          </cell>
          <cell r="G235">
            <v>260</v>
          </cell>
          <cell r="I235">
            <v>8685</v>
          </cell>
          <cell r="J235">
            <v>11581.447499999998</v>
          </cell>
          <cell r="K235">
            <v>2258100</v>
          </cell>
        </row>
        <row r="237">
          <cell r="C237" t="str">
            <v>ACTIVIDADES COMPLEMENTARIAS</v>
          </cell>
        </row>
        <row r="238">
          <cell r="B238">
            <v>4042117</v>
          </cell>
          <cell r="C238" t="str">
            <v>423.N1</v>
          </cell>
          <cell r="D238">
            <v>47</v>
          </cell>
          <cell r="E238" t="str">
            <v>Suministro, transporte e instalación de cinta en polietileno para señalización de redes de acueducto</v>
          </cell>
          <cell r="F238" t="str">
            <v>m</v>
          </cell>
          <cell r="G238">
            <v>3950</v>
          </cell>
          <cell r="I238">
            <v>1082</v>
          </cell>
          <cell r="J238">
            <v>1442.847</v>
          </cell>
          <cell r="K238">
            <v>4273900</v>
          </cell>
        </row>
        <row r="240">
          <cell r="C240" t="str">
            <v>422.N1</v>
          </cell>
          <cell r="D240">
            <v>48</v>
          </cell>
          <cell r="E240" t="str">
            <v>Mano de obra (incluye prestaciones sociales)</v>
          </cell>
        </row>
        <row r="241">
          <cell r="B241">
            <v>4042152</v>
          </cell>
          <cell r="D241">
            <v>48.1</v>
          </cell>
          <cell r="E241" t="str">
            <v>Oficial</v>
          </cell>
          <cell r="F241" t="str">
            <v>h</v>
          </cell>
          <cell r="G241">
            <v>40</v>
          </cell>
          <cell r="I241">
            <v>8395.14</v>
          </cell>
          <cell r="J241">
            <v>11194.919189999999</v>
          </cell>
          <cell r="K241">
            <v>335805.6</v>
          </cell>
        </row>
        <row r="243">
          <cell r="B243">
            <v>4042150</v>
          </cell>
          <cell r="D243">
            <v>48.2</v>
          </cell>
          <cell r="E243" t="str">
            <v>Ayudante</v>
          </cell>
          <cell r="F243" t="str">
            <v>h</v>
          </cell>
          <cell r="G243">
            <v>40</v>
          </cell>
          <cell r="I243">
            <v>4095.26</v>
          </cell>
          <cell r="J243">
            <v>5461.0292099999997</v>
          </cell>
          <cell r="K243">
            <v>163810.40000000002</v>
          </cell>
        </row>
        <row r="246">
          <cell r="E246" t="str">
            <v xml:space="preserve">VALOR TOTAL DE LAS OBRAS EN NUMEROS </v>
          </cell>
          <cell r="K246">
            <v>546504406.83999991</v>
          </cell>
        </row>
        <row r="248">
          <cell r="E248" t="str">
            <v>VALOR TOTAL DE LAS OBRAS EN  LETRAS</v>
          </cell>
        </row>
        <row r="249">
          <cell r="C249" t="str">
            <v>Total suma AIUI</v>
          </cell>
          <cell r="E249">
            <v>0.33350000000000002</v>
          </cell>
        </row>
        <row r="251">
          <cell r="C251" t="str">
            <v xml:space="preserve">Además.              </v>
          </cell>
          <cell r="E251" t="str">
            <v xml:space="preserve">  _____________________%  (Especificar y soportar)</v>
          </cell>
        </row>
        <row r="253">
          <cell r="C253" t="str">
            <v>Firma del proponente. __________________________________________________________________________________</v>
          </cell>
        </row>
        <row r="255">
          <cell r="C255" t="str">
            <v>Nota:  El proponente  debe estudiar  todas y cada  una de  la especificaciones señaladas en los  ítem, para la elaboración de su oferta.</v>
          </cell>
        </row>
      </sheetData>
      <sheetData sheetId="2" refreshError="1">
        <row r="7">
          <cell r="D7" t="str">
            <v>ACTIVIDADES PRELIMINARES</v>
          </cell>
        </row>
        <row r="8">
          <cell r="B8" t="str">
            <v>103, 104,107 ,107A1, 201</v>
          </cell>
          <cell r="C8">
            <v>1</v>
          </cell>
          <cell r="D8" t="str">
            <v xml:space="preserve">Excavación manual o mecánica, en cualquier material y cualquier grado de humedad a las siguientes profundidades </v>
          </cell>
        </row>
        <row r="9">
          <cell r="A9">
            <v>4021103</v>
          </cell>
          <cell r="C9">
            <v>1.1000000000000001</v>
          </cell>
          <cell r="D9" t="str">
            <v>Excavación de zanjas entre 0 y 2,00 m de profundidad para redes de acueducto</v>
          </cell>
          <cell r="E9" t="str">
            <v>m3</v>
          </cell>
          <cell r="F9">
            <v>158</v>
          </cell>
          <cell r="G9">
            <v>11798</v>
          </cell>
          <cell r="H9">
            <v>7189</v>
          </cell>
          <cell r="I9">
            <v>9586.5314999999991</v>
          </cell>
          <cell r="J9">
            <v>1514671.977</v>
          </cell>
        </row>
        <row r="10">
          <cell r="A10">
            <v>4021130</v>
          </cell>
          <cell r="C10">
            <v>1.2</v>
          </cell>
          <cell r="D10" t="str">
            <v>Excavación de zanjas entre  2,00 y 4.00  m de profundidad para redes de acueducto</v>
          </cell>
          <cell r="E10" t="str">
            <v>m3</v>
          </cell>
          <cell r="F10">
            <v>65</v>
          </cell>
          <cell r="G10">
            <v>11798</v>
          </cell>
          <cell r="H10">
            <v>7962</v>
          </cell>
          <cell r="I10">
            <v>10617.326999999999</v>
          </cell>
          <cell r="J10">
            <v>690126.255</v>
          </cell>
        </row>
        <row r="11">
          <cell r="A11">
            <v>4021503</v>
          </cell>
          <cell r="C11">
            <v>1.3</v>
          </cell>
          <cell r="D11" t="str">
            <v>Excavaciòn para nichos de investigaciòn entre 0 y 2.00 metros  de profundidad (incluye lleno con material sobrante de la excavación y botada de los escombros)</v>
          </cell>
          <cell r="E11" t="str">
            <v>m3</v>
          </cell>
          <cell r="F11">
            <v>12</v>
          </cell>
          <cell r="G11">
            <v>15761</v>
          </cell>
          <cell r="H11">
            <v>18551</v>
          </cell>
          <cell r="I11">
            <v>24737.7585</v>
          </cell>
          <cell r="J11">
            <v>296853.10200000001</v>
          </cell>
        </row>
        <row r="12">
          <cell r="A12">
            <v>4021303</v>
          </cell>
          <cell r="C12">
            <v>1.4</v>
          </cell>
          <cell r="D12" t="str">
            <v>Excavación en roca, a cualquier profundidad</v>
          </cell>
          <cell r="E12" t="str">
            <v>m3</v>
          </cell>
          <cell r="F12">
            <v>5</v>
          </cell>
          <cell r="G12">
            <v>48891</v>
          </cell>
          <cell r="H12">
            <v>55428</v>
          </cell>
          <cell r="I12">
            <v>73913.237999999998</v>
          </cell>
          <cell r="J12">
            <v>369566.19</v>
          </cell>
        </row>
        <row r="14">
          <cell r="B14" t="str">
            <v>204, 204.A1,206,303,404</v>
          </cell>
          <cell r="C14">
            <v>2</v>
          </cell>
          <cell r="D14" t="str">
            <v>Llenos compactados en  zanjas y apiques:</v>
          </cell>
        </row>
        <row r="15">
          <cell r="A15">
            <v>4024103</v>
          </cell>
          <cell r="C15">
            <v>2.1</v>
          </cell>
          <cell r="D15" t="str">
            <v>Con material selecto de la excavación</v>
          </cell>
          <cell r="E15" t="str">
            <v>m3</v>
          </cell>
          <cell r="F15">
            <v>135</v>
          </cell>
          <cell r="G15">
            <v>6847</v>
          </cell>
          <cell r="H15">
            <v>8147</v>
          </cell>
          <cell r="I15">
            <v>10864.0245</v>
          </cell>
          <cell r="J15">
            <v>1466643.3074999999</v>
          </cell>
        </row>
        <row r="16">
          <cell r="A16">
            <v>4024112</v>
          </cell>
          <cell r="C16">
            <v>2.2000000000000002</v>
          </cell>
          <cell r="D16" t="str">
            <v>Con material de préstamo (arenilla o similar)</v>
          </cell>
          <cell r="E16" t="str">
            <v>m3</v>
          </cell>
          <cell r="F16">
            <v>90</v>
          </cell>
          <cell r="G16">
            <v>14409</v>
          </cell>
          <cell r="H16">
            <v>16896</v>
          </cell>
          <cell r="I16">
            <v>22530.815999999999</v>
          </cell>
          <cell r="J16">
            <v>2027773.44</v>
          </cell>
        </row>
        <row r="18">
          <cell r="A18">
            <v>4040401</v>
          </cell>
          <cell r="B18">
            <v>404</v>
          </cell>
          <cell r="C18">
            <v>3</v>
          </cell>
          <cell r="D18" t="str">
            <v>Suministro, transporte e instalación de entresuelo en arenilla, para apoyo de tubería.</v>
          </cell>
          <cell r="E18" t="str">
            <v>m3</v>
          </cell>
          <cell r="F18">
            <v>33</v>
          </cell>
          <cell r="G18">
            <v>30914</v>
          </cell>
          <cell r="H18">
            <v>40308</v>
          </cell>
          <cell r="I18">
            <v>53750.717999999993</v>
          </cell>
          <cell r="J18">
            <v>1773773.6939999997</v>
          </cell>
        </row>
        <row r="20">
          <cell r="A20">
            <v>4025001</v>
          </cell>
          <cell r="B20">
            <v>205</v>
          </cell>
          <cell r="C20">
            <v>4</v>
          </cell>
          <cell r="D20" t="str">
            <v>Cargue, retiro y botada de material sobrante y escombros, a cualquier distancia (incluye acarreo en sitio sin acceso vehicular)</v>
          </cell>
          <cell r="E20" t="str">
            <v>m3</v>
          </cell>
          <cell r="F20">
            <v>130</v>
          </cell>
          <cell r="G20">
            <v>19849</v>
          </cell>
          <cell r="H20">
            <v>16765</v>
          </cell>
          <cell r="I20">
            <v>22356.127499999999</v>
          </cell>
          <cell r="J20">
            <v>2906296.5749999997</v>
          </cell>
        </row>
        <row r="22">
          <cell r="B22">
            <v>202</v>
          </cell>
          <cell r="C22">
            <v>5</v>
          </cell>
          <cell r="D22" t="str">
            <v>Entibado de madera:</v>
          </cell>
        </row>
        <row r="23">
          <cell r="A23">
            <v>4022120</v>
          </cell>
          <cell r="C23">
            <v>5.0999999999999996</v>
          </cell>
          <cell r="D23" t="str">
            <v>Temporal</v>
          </cell>
          <cell r="E23" t="str">
            <v>m2</v>
          </cell>
          <cell r="F23">
            <v>30</v>
          </cell>
          <cell r="H23">
            <v>9932</v>
          </cell>
          <cell r="I23">
            <v>13244.321999999998</v>
          </cell>
          <cell r="J23">
            <v>397329.66</v>
          </cell>
        </row>
        <row r="25">
          <cell r="A25">
            <v>4023003</v>
          </cell>
          <cell r="B25">
            <v>203</v>
          </cell>
          <cell r="C25">
            <v>6</v>
          </cell>
          <cell r="D25" t="str">
            <v>Trinchos de madera permanente</v>
          </cell>
          <cell r="E25" t="str">
            <v>m2</v>
          </cell>
          <cell r="F25">
            <v>15</v>
          </cell>
          <cell r="H25">
            <v>7888</v>
          </cell>
          <cell r="I25">
            <v>10518.647999999999</v>
          </cell>
          <cell r="J25">
            <v>157779.72</v>
          </cell>
        </row>
        <row r="27">
          <cell r="B27" t="str">
            <v>701, 701.2, 704</v>
          </cell>
          <cell r="C27">
            <v>7</v>
          </cell>
          <cell r="D27" t="str">
            <v>Transporte y colocación de tubería de hierro dúctil TK9, unión mecánica, incluye el suministro y aplicación del lubricante requerido, en los siguientes diámetros:</v>
          </cell>
        </row>
        <row r="28">
          <cell r="A28">
            <v>4072006</v>
          </cell>
          <cell r="C28">
            <v>7.1</v>
          </cell>
          <cell r="D28" t="str">
            <v>De 150mm (6")</v>
          </cell>
          <cell r="E28" t="str">
            <v>m</v>
          </cell>
          <cell r="F28">
            <v>273</v>
          </cell>
          <cell r="G28">
            <v>16000</v>
          </cell>
          <cell r="H28">
            <v>10166</v>
          </cell>
          <cell r="I28">
            <v>13556.360999999999</v>
          </cell>
          <cell r="J28">
            <v>3700886.5529999998</v>
          </cell>
        </row>
        <row r="30">
          <cell r="A30">
            <v>4071068</v>
          </cell>
          <cell r="B30" t="str">
            <v>701, 701.N1</v>
          </cell>
          <cell r="C30">
            <v>8</v>
          </cell>
          <cell r="D30" t="str">
            <v xml:space="preserve">Suministro, transporte y colocación de tubería galvanizada de 37.5 mm (1 1/2") para atraque de tuberías ( incluye cortes y soldaduras) </v>
          </cell>
          <cell r="E30" t="str">
            <v>m</v>
          </cell>
          <cell r="F30">
            <v>25</v>
          </cell>
          <cell r="G30">
            <v>11908</v>
          </cell>
          <cell r="H30">
            <v>12099</v>
          </cell>
          <cell r="I30">
            <v>16134.0165</v>
          </cell>
          <cell r="J30">
            <v>403350.41249999998</v>
          </cell>
        </row>
        <row r="32">
          <cell r="B32" t="str">
            <v>705, 706, 701, 701.3</v>
          </cell>
          <cell r="C32">
            <v>9</v>
          </cell>
          <cell r="D32" t="str">
            <v>Suministro, transporte y colocación de unión de reparación universal , en los siguientes diámetros:</v>
          </cell>
        </row>
        <row r="33">
          <cell r="A33">
            <v>4079154</v>
          </cell>
          <cell r="C33">
            <v>9.1</v>
          </cell>
          <cell r="D33" t="str">
            <v>De 150 mm (6") - Rango de atención en extremos de 159.2 mm a 181.6 mm</v>
          </cell>
          <cell r="E33" t="str">
            <v>un</v>
          </cell>
          <cell r="F33">
            <v>6</v>
          </cell>
          <cell r="G33">
            <v>89697</v>
          </cell>
          <cell r="H33">
            <v>131600</v>
          </cell>
          <cell r="I33">
            <v>175488.59999999998</v>
          </cell>
          <cell r="J33">
            <v>1052931.5999999999</v>
          </cell>
        </row>
        <row r="35">
          <cell r="B35" t="str">
            <v>705, 706, 701, 701.3.A1</v>
          </cell>
          <cell r="C35">
            <v>10</v>
          </cell>
          <cell r="D35" t="str">
            <v>Suministro, transporte y colocación de unión de construcción  ( unión mecánica) en PVC RDE 21, en los siguientes diámetros:</v>
          </cell>
        </row>
        <row r="36">
          <cell r="A36">
            <v>4078992</v>
          </cell>
          <cell r="C36">
            <v>10.1</v>
          </cell>
          <cell r="D36" t="str">
            <v>De 150 mm (6")</v>
          </cell>
          <cell r="E36" t="str">
            <v>un</v>
          </cell>
          <cell r="F36">
            <v>4</v>
          </cell>
          <cell r="G36">
            <v>58514</v>
          </cell>
          <cell r="H36">
            <v>142805</v>
          </cell>
          <cell r="I36">
            <v>190430.4675</v>
          </cell>
          <cell r="J36">
            <v>761721.87</v>
          </cell>
        </row>
        <row r="37">
          <cell r="A37">
            <v>4078990</v>
          </cell>
          <cell r="B37" t="str">
            <v>701, 706, 701.2, 701.3, 701.7</v>
          </cell>
          <cell r="C37">
            <v>12</v>
          </cell>
          <cell r="D37" t="str">
            <v>Suministro, transporte y colocación de codos en hierro fundido o hierro dúctil, en los siguientes diámetros y ángulos</v>
          </cell>
          <cell r="I37">
            <v>0</v>
          </cell>
          <cell r="J37">
            <v>0</v>
          </cell>
        </row>
        <row r="38">
          <cell r="A38">
            <v>4078990</v>
          </cell>
          <cell r="C38">
            <v>12.1</v>
          </cell>
          <cell r="D38" t="str">
            <v>De 100 mm (4"), 90 grados</v>
          </cell>
          <cell r="E38" t="str">
            <v>un</v>
          </cell>
          <cell r="G38">
            <v>84875</v>
          </cell>
          <cell r="H38">
            <v>103265</v>
          </cell>
          <cell r="I38">
            <v>137703.8775</v>
          </cell>
          <cell r="J38">
            <v>0</v>
          </cell>
        </row>
        <row r="39">
          <cell r="A39">
            <v>4078990</v>
          </cell>
          <cell r="C39">
            <v>12.2</v>
          </cell>
          <cell r="D39" t="str">
            <v>De 100 mm (4"), 45 grados</v>
          </cell>
          <cell r="E39" t="str">
            <v>un</v>
          </cell>
          <cell r="G39">
            <v>178309</v>
          </cell>
          <cell r="H39">
            <v>85865</v>
          </cell>
          <cell r="I39">
            <v>114500.97749999999</v>
          </cell>
          <cell r="J39">
            <v>0</v>
          </cell>
        </row>
        <row r="40">
          <cell r="A40">
            <v>4078990</v>
          </cell>
          <cell r="C40">
            <v>12.3</v>
          </cell>
          <cell r="D40" t="str">
            <v>De 100 mm (4"), 22,50 grados</v>
          </cell>
          <cell r="E40" t="str">
            <v>un</v>
          </cell>
          <cell r="G40">
            <v>61225</v>
          </cell>
          <cell r="H40">
            <v>73105</v>
          </cell>
          <cell r="I40">
            <v>97485.517499999987</v>
          </cell>
          <cell r="J40">
            <v>0</v>
          </cell>
        </row>
        <row r="41">
          <cell r="A41">
            <v>4078990</v>
          </cell>
          <cell r="C41">
            <v>12.4</v>
          </cell>
          <cell r="D41" t="str">
            <v>De 100 mm (4"), 11,25 grados</v>
          </cell>
          <cell r="E41" t="str">
            <v>un</v>
          </cell>
          <cell r="G41">
            <v>61095</v>
          </cell>
          <cell r="H41">
            <v>73105</v>
          </cell>
          <cell r="I41">
            <v>97485.517499999987</v>
          </cell>
          <cell r="J41">
            <v>0</v>
          </cell>
        </row>
        <row r="42">
          <cell r="A42">
            <v>4078990</v>
          </cell>
          <cell r="C42">
            <v>12.5</v>
          </cell>
          <cell r="D42" t="str">
            <v>De 150 mm (6"), 90 grados</v>
          </cell>
          <cell r="E42" t="str">
            <v>un</v>
          </cell>
          <cell r="G42">
            <v>84875</v>
          </cell>
          <cell r="H42">
            <v>255194</v>
          </cell>
          <cell r="I42">
            <v>340301.19899999996</v>
          </cell>
          <cell r="J42">
            <v>0</v>
          </cell>
        </row>
        <row r="43">
          <cell r="A43">
            <v>4078990</v>
          </cell>
          <cell r="C43">
            <v>12.6</v>
          </cell>
          <cell r="D43" t="str">
            <v>De 150 mm (6"), 45 grados</v>
          </cell>
          <cell r="E43" t="str">
            <v>un</v>
          </cell>
          <cell r="G43">
            <v>178309</v>
          </cell>
          <cell r="H43">
            <v>179794</v>
          </cell>
          <cell r="I43">
            <v>239755.29899999997</v>
          </cell>
          <cell r="J43">
            <v>0</v>
          </cell>
        </row>
        <row r="44">
          <cell r="A44">
            <v>4078990</v>
          </cell>
          <cell r="C44">
            <v>12.7</v>
          </cell>
          <cell r="D44" t="str">
            <v>De 150 mm (6"), 22,50 grados</v>
          </cell>
          <cell r="E44" t="str">
            <v>un</v>
          </cell>
          <cell r="G44">
            <v>61225</v>
          </cell>
          <cell r="H44">
            <v>163554</v>
          </cell>
          <cell r="I44">
            <v>218099.25899999999</v>
          </cell>
          <cell r="J44">
            <v>0</v>
          </cell>
        </row>
        <row r="45">
          <cell r="A45">
            <v>4078990</v>
          </cell>
          <cell r="C45">
            <v>12.8</v>
          </cell>
          <cell r="D45" t="str">
            <v>De 150 mm (6"), 11,25 grados</v>
          </cell>
          <cell r="E45" t="str">
            <v>un</v>
          </cell>
          <cell r="G45">
            <v>61095</v>
          </cell>
          <cell r="H45">
            <v>153204</v>
          </cell>
          <cell r="I45">
            <v>204297.53399999999</v>
          </cell>
          <cell r="J45">
            <v>0</v>
          </cell>
        </row>
        <row r="46">
          <cell r="A46">
            <v>4078990</v>
          </cell>
          <cell r="C46">
            <v>12.9</v>
          </cell>
          <cell r="D46" t="str">
            <v>De 200 mm (8"), 90 grados</v>
          </cell>
          <cell r="E46" t="str">
            <v>un</v>
          </cell>
          <cell r="G46">
            <v>84875</v>
          </cell>
          <cell r="H46">
            <v>443863</v>
          </cell>
          <cell r="I46">
            <v>591891.31049999991</v>
          </cell>
          <cell r="J46">
            <v>0</v>
          </cell>
        </row>
        <row r="47">
          <cell r="A47">
            <v>4078990</v>
          </cell>
          <cell r="C47">
            <v>12.1</v>
          </cell>
          <cell r="D47" t="str">
            <v>De 200 mm (8"), 45 grados</v>
          </cell>
          <cell r="E47" t="str">
            <v>un</v>
          </cell>
          <cell r="G47">
            <v>178309</v>
          </cell>
          <cell r="H47">
            <v>359183</v>
          </cell>
          <cell r="I47">
            <v>478970.53049999999</v>
          </cell>
          <cell r="J47">
            <v>0</v>
          </cell>
        </row>
        <row r="48">
          <cell r="A48">
            <v>4078990</v>
          </cell>
          <cell r="C48">
            <v>12.11</v>
          </cell>
          <cell r="D48" t="str">
            <v>De 200 mm (8"), 22,50 grados</v>
          </cell>
          <cell r="E48" t="str">
            <v>un</v>
          </cell>
          <cell r="G48">
            <v>61225</v>
          </cell>
          <cell r="I48">
            <v>0</v>
          </cell>
          <cell r="J48">
            <v>0</v>
          </cell>
        </row>
        <row r="49">
          <cell r="A49">
            <v>4078990</v>
          </cell>
          <cell r="C49">
            <v>12.12</v>
          </cell>
          <cell r="D49" t="str">
            <v>De 200 mm (8"), 11,25 grados</v>
          </cell>
          <cell r="E49" t="str">
            <v>un</v>
          </cell>
          <cell r="G49">
            <v>61095</v>
          </cell>
          <cell r="I49">
            <v>0</v>
          </cell>
          <cell r="J49">
            <v>0</v>
          </cell>
        </row>
        <row r="50">
          <cell r="A50">
            <v>4078990</v>
          </cell>
          <cell r="B50" t="str">
            <v>701, 701.2, 706</v>
          </cell>
          <cell r="C50">
            <v>13</v>
          </cell>
          <cell r="D50" t="str">
            <v>Suministro, transporte y colocación de tees en hierro dúctil en los siguientes diámetros:</v>
          </cell>
          <cell r="I50">
            <v>0</v>
          </cell>
          <cell r="J50">
            <v>0</v>
          </cell>
        </row>
        <row r="51">
          <cell r="A51">
            <v>4078990</v>
          </cell>
          <cell r="C51">
            <v>13.1</v>
          </cell>
          <cell r="D51" t="str">
            <v>De 100mm x 100mm (4"x4")</v>
          </cell>
          <cell r="E51" t="str">
            <v>un</v>
          </cell>
          <cell r="G51">
            <v>79073</v>
          </cell>
          <cell r="H51">
            <v>109630</v>
          </cell>
          <cell r="I51">
            <v>146191.60499999998</v>
          </cell>
          <cell r="J51">
            <v>0</v>
          </cell>
        </row>
        <row r="52">
          <cell r="A52">
            <v>4078990</v>
          </cell>
          <cell r="C52">
            <v>13.2</v>
          </cell>
          <cell r="D52" t="str">
            <v>De 100 mm x 75 mm (4" x 3")</v>
          </cell>
          <cell r="E52" t="str">
            <v>un</v>
          </cell>
          <cell r="G52">
            <v>168813</v>
          </cell>
          <cell r="H52">
            <v>90287</v>
          </cell>
          <cell r="I52">
            <v>120397.71449999999</v>
          </cell>
          <cell r="J52">
            <v>0</v>
          </cell>
        </row>
        <row r="53">
          <cell r="A53">
            <v>4078990</v>
          </cell>
          <cell r="C53">
            <v>13.3</v>
          </cell>
          <cell r="D53" t="str">
            <v>De 150 mm x 150 mm (6" x 6")</v>
          </cell>
          <cell r="E53" t="str">
            <v>un</v>
          </cell>
          <cell r="G53">
            <v>168813</v>
          </cell>
          <cell r="H53">
            <v>228014</v>
          </cell>
          <cell r="I53">
            <v>304056.66899999999</v>
          </cell>
          <cell r="J53">
            <v>0</v>
          </cell>
        </row>
        <row r="54">
          <cell r="A54">
            <v>4078990</v>
          </cell>
          <cell r="C54">
            <v>13.4</v>
          </cell>
          <cell r="D54" t="str">
            <v>De 150 mm x 100 mm (6" x 4")</v>
          </cell>
          <cell r="E54" t="str">
            <v>un</v>
          </cell>
          <cell r="G54">
            <v>168813</v>
          </cell>
          <cell r="H54">
            <v>215254</v>
          </cell>
          <cell r="I54">
            <v>287041.20899999997</v>
          </cell>
          <cell r="J54">
            <v>0</v>
          </cell>
        </row>
        <row r="55">
          <cell r="A55">
            <v>4078990</v>
          </cell>
          <cell r="C55">
            <v>13.5</v>
          </cell>
          <cell r="D55" t="str">
            <v>De 200 mm x 200 mm (8" x 8")</v>
          </cell>
          <cell r="E55" t="str">
            <v>un</v>
          </cell>
          <cell r="H55">
            <v>0</v>
          </cell>
          <cell r="I55">
            <v>0</v>
          </cell>
          <cell r="J55">
            <v>0</v>
          </cell>
        </row>
        <row r="56">
          <cell r="A56">
            <v>4078990</v>
          </cell>
          <cell r="C56">
            <v>13.6</v>
          </cell>
          <cell r="D56" t="str">
            <v>De 200 mm x 150 mm (8" x 6")</v>
          </cell>
          <cell r="E56" t="str">
            <v>un</v>
          </cell>
          <cell r="H56">
            <v>365394</v>
          </cell>
          <cell r="I56">
            <v>487252.89899999998</v>
          </cell>
          <cell r="J56">
            <v>0</v>
          </cell>
        </row>
        <row r="57">
          <cell r="A57">
            <v>4078990</v>
          </cell>
          <cell r="C57">
            <v>13.7</v>
          </cell>
          <cell r="D57" t="str">
            <v>De 200 mm x 100 mm (8" x 4")</v>
          </cell>
          <cell r="E57" t="str">
            <v>un</v>
          </cell>
          <cell r="H57">
            <v>365394</v>
          </cell>
          <cell r="I57">
            <v>487252.89899999998</v>
          </cell>
          <cell r="J57">
            <v>0</v>
          </cell>
        </row>
        <row r="59">
          <cell r="B59" t="str">
            <v>701, 701.2, 701.7, 706</v>
          </cell>
          <cell r="C59">
            <v>11</v>
          </cell>
          <cell r="D59" t="str">
            <v>Suministro, transporte y colocación de tees en hierro fundido o hierro ductil para hierro dúctil, en los siguientes diámetros:</v>
          </cell>
          <cell r="F59">
            <v>0</v>
          </cell>
        </row>
        <row r="60">
          <cell r="F60">
            <v>0</v>
          </cell>
        </row>
        <row r="61">
          <cell r="A61">
            <v>4072345</v>
          </cell>
          <cell r="C61">
            <v>11.1</v>
          </cell>
          <cell r="D61" t="str">
            <v>150 mm x 150 mm (6" x 6")</v>
          </cell>
          <cell r="E61" t="str">
            <v>un</v>
          </cell>
          <cell r="F61">
            <v>2</v>
          </cell>
          <cell r="H61">
            <v>230038</v>
          </cell>
          <cell r="I61">
            <v>306755.67299999995</v>
          </cell>
          <cell r="J61">
            <v>613511.3459999999</v>
          </cell>
        </row>
        <row r="62">
          <cell r="F62">
            <v>0</v>
          </cell>
        </row>
        <row r="63">
          <cell r="B63" t="str">
            <v>701, 701.2,  701.3,  701.7, 706</v>
          </cell>
          <cell r="C63">
            <v>12</v>
          </cell>
          <cell r="D63" t="str">
            <v>Suministro, transporte y colocación de codos de hierro fundido o hierro dúctil para hierro dúctil, en los siguientes diámetros:</v>
          </cell>
        </row>
        <row r="64">
          <cell r="A64">
            <v>4072174</v>
          </cell>
          <cell r="C64">
            <v>12.1</v>
          </cell>
          <cell r="D64" t="str">
            <v>150  mm (6") de 22.5°</v>
          </cell>
          <cell r="E64" t="str">
            <v>un</v>
          </cell>
          <cell r="F64">
            <v>7</v>
          </cell>
          <cell r="H64">
            <v>165240</v>
          </cell>
          <cell r="I64">
            <v>220347.53999999998</v>
          </cell>
          <cell r="J64">
            <v>1542432.7799999998</v>
          </cell>
        </row>
        <row r="66">
          <cell r="A66">
            <v>4072192</v>
          </cell>
          <cell r="C66">
            <v>12.2</v>
          </cell>
          <cell r="D66" t="str">
            <v>150  mm  (6") de 11.25°</v>
          </cell>
          <cell r="E66" t="str">
            <v>un</v>
          </cell>
          <cell r="F66">
            <v>6</v>
          </cell>
          <cell r="H66">
            <v>154047</v>
          </cell>
          <cell r="I66">
            <v>205421.67449999999</v>
          </cell>
          <cell r="J66">
            <v>1232530.047</v>
          </cell>
        </row>
        <row r="68">
          <cell r="A68">
            <v>4072124</v>
          </cell>
          <cell r="C68">
            <v>12.3</v>
          </cell>
          <cell r="D68" t="str">
            <v>150 mm (16") de 90°</v>
          </cell>
          <cell r="E68" t="str">
            <v>un</v>
          </cell>
          <cell r="F68">
            <v>1</v>
          </cell>
          <cell r="H68">
            <v>256880</v>
          </cell>
          <cell r="I68">
            <v>342549.48</v>
          </cell>
          <cell r="J68">
            <v>342549.48</v>
          </cell>
        </row>
        <row r="70">
          <cell r="A70">
            <v>4072152</v>
          </cell>
          <cell r="C70">
            <v>12.4</v>
          </cell>
          <cell r="D70" t="str">
            <v>150 mm  (6") de 45°</v>
          </cell>
          <cell r="E70" t="str">
            <v>un</v>
          </cell>
          <cell r="F70">
            <v>9</v>
          </cell>
          <cell r="H70">
            <v>181480</v>
          </cell>
          <cell r="I70">
            <v>242003.58</v>
          </cell>
          <cell r="J70">
            <v>2178032.2199999997</v>
          </cell>
        </row>
        <row r="72">
          <cell r="B72" t="str">
            <v>707, 707.A1</v>
          </cell>
          <cell r="C72">
            <v>13</v>
          </cell>
          <cell r="D72" t="str">
            <v>Construcción de cajas para  válvulas incluye tapa y marco, según esquema No.1 de la norma 707</v>
          </cell>
        </row>
        <row r="73">
          <cell r="A73">
            <v>4079302</v>
          </cell>
          <cell r="C73">
            <v>13.1</v>
          </cell>
          <cell r="D73" t="str">
            <v xml:space="preserve">Para válvulas de  diámetro  6 "  </v>
          </cell>
          <cell r="E73" t="str">
            <v>un</v>
          </cell>
          <cell r="F73">
            <v>2</v>
          </cell>
          <cell r="G73">
            <v>140354</v>
          </cell>
          <cell r="H73">
            <v>134682</v>
          </cell>
          <cell r="I73">
            <v>179598.44699999999</v>
          </cell>
          <cell r="J73">
            <v>359196.89399999997</v>
          </cell>
        </row>
        <row r="74">
          <cell r="A74">
            <v>4079302</v>
          </cell>
          <cell r="C74">
            <v>13.2</v>
          </cell>
          <cell r="D74" t="str">
            <v xml:space="preserve">Para válvulas de  diámetro  2 "  </v>
          </cell>
          <cell r="E74" t="str">
            <v>un</v>
          </cell>
          <cell r="F74">
            <v>2</v>
          </cell>
          <cell r="G74">
            <v>140354</v>
          </cell>
          <cell r="H74">
            <v>134682</v>
          </cell>
          <cell r="I74">
            <v>179598.44699999999</v>
          </cell>
          <cell r="J74">
            <v>359196.89399999997</v>
          </cell>
        </row>
        <row r="76">
          <cell r="B76" t="str">
            <v>702, 702.1 y 702.1.A1</v>
          </cell>
          <cell r="C76">
            <v>14</v>
          </cell>
          <cell r="D76" t="str">
            <v>Transporte y colocación de válvulas de compuerta elástica de vástago no ascendente extremo CxC (junta perdida con empaque), en los siguientes diámetros:</v>
          </cell>
        </row>
        <row r="77">
          <cell r="A77">
            <v>4077725</v>
          </cell>
          <cell r="C77">
            <v>24.1</v>
          </cell>
          <cell r="D77" t="str">
            <v xml:space="preserve">De 50 mm (2") </v>
          </cell>
          <cell r="E77" t="str">
            <v>un</v>
          </cell>
          <cell r="F77">
            <v>2</v>
          </cell>
          <cell r="H77">
            <v>23200</v>
          </cell>
          <cell r="I77">
            <v>30937.199999999997</v>
          </cell>
          <cell r="J77">
            <v>61874.399999999994</v>
          </cell>
        </row>
        <row r="78">
          <cell r="A78">
            <v>4078208</v>
          </cell>
          <cell r="C78">
            <v>14.1</v>
          </cell>
          <cell r="D78" t="str">
            <v xml:space="preserve">De 150 mm (6") </v>
          </cell>
          <cell r="E78" t="str">
            <v>un</v>
          </cell>
          <cell r="F78">
            <v>2</v>
          </cell>
          <cell r="H78">
            <v>40162</v>
          </cell>
          <cell r="I78">
            <v>53556.026999999995</v>
          </cell>
          <cell r="J78">
            <v>107112.05399999999</v>
          </cell>
        </row>
        <row r="79">
          <cell r="B79" t="str">
            <v>411,    411.A1</v>
          </cell>
          <cell r="C79">
            <v>15</v>
          </cell>
          <cell r="D79" t="str">
            <v>Cortes de tubería  (incluye biselada)</v>
          </cell>
          <cell r="I79">
            <v>0</v>
          </cell>
          <cell r="J79">
            <v>0</v>
          </cell>
        </row>
        <row r="80">
          <cell r="C80">
            <v>15.1</v>
          </cell>
          <cell r="D80" t="str">
            <v>Con acetileno</v>
          </cell>
          <cell r="E80" t="str">
            <v>cm</v>
          </cell>
          <cell r="G80">
            <v>611</v>
          </cell>
          <cell r="I80">
            <v>0</v>
          </cell>
          <cell r="J80">
            <v>0</v>
          </cell>
        </row>
        <row r="81">
          <cell r="C81">
            <v>15.2</v>
          </cell>
          <cell r="D81" t="str">
            <v>Sin acetileno</v>
          </cell>
          <cell r="E81" t="str">
            <v>cm</v>
          </cell>
          <cell r="G81">
            <v>611</v>
          </cell>
          <cell r="I81">
            <v>0</v>
          </cell>
          <cell r="J81">
            <v>0</v>
          </cell>
        </row>
        <row r="82">
          <cell r="I82">
            <v>0</v>
          </cell>
          <cell r="J82">
            <v>0</v>
          </cell>
        </row>
        <row r="83">
          <cell r="B83" t="str">
            <v>411, 411.A.1</v>
          </cell>
          <cell r="C83">
            <v>16</v>
          </cell>
          <cell r="D83" t="str">
            <v>Suministro, transporte y colocación de cordón de soldadura completo</v>
          </cell>
          <cell r="E83" t="str">
            <v>cm</v>
          </cell>
          <cell r="G83">
            <v>826</v>
          </cell>
          <cell r="I83">
            <v>0</v>
          </cell>
          <cell r="J83">
            <v>0</v>
          </cell>
        </row>
        <row r="84">
          <cell r="B84" t="str">
            <v>711, 702.N4</v>
          </cell>
          <cell r="C84">
            <v>27</v>
          </cell>
          <cell r="D84" t="str">
            <v>Retiro de válvulas de compuerta e hidrantes y reintegro al almacén de EPM en Guayabal, tal y como se encuentren en el terreno, en cualquier diámetro</v>
          </cell>
          <cell r="E84" t="str">
            <v>un</v>
          </cell>
          <cell r="I84">
            <v>0</v>
          </cell>
          <cell r="J84">
            <v>0</v>
          </cell>
        </row>
        <row r="86">
          <cell r="B86" t="str">
            <v>703, 703.A1</v>
          </cell>
          <cell r="C86">
            <v>17</v>
          </cell>
          <cell r="D86" t="str">
            <v xml:space="preserve">Transporte y colocación de hidrante suministrado por EPM (no incluye la válvula), en los siguientes diámetros. </v>
          </cell>
        </row>
        <row r="87">
          <cell r="A87">
            <v>4078716</v>
          </cell>
          <cell r="C87">
            <v>15.1</v>
          </cell>
          <cell r="D87" t="str">
            <v xml:space="preserve">De  100 mm (4") </v>
          </cell>
          <cell r="E87" t="str">
            <v>un</v>
          </cell>
          <cell r="F87">
            <v>3</v>
          </cell>
          <cell r="G87">
            <v>30104</v>
          </cell>
          <cell r="H87">
            <v>67049</v>
          </cell>
          <cell r="I87">
            <v>89409.841499999995</v>
          </cell>
          <cell r="J87">
            <v>268229.5245</v>
          </cell>
        </row>
        <row r="89">
          <cell r="A89">
            <v>4042117</v>
          </cell>
          <cell r="B89" t="str">
            <v>423.N1</v>
          </cell>
          <cell r="C89">
            <v>16</v>
          </cell>
          <cell r="D89" t="str">
            <v>Suministro, transporte e instalación de cinta en polietileno para señalización de redes de acueducto</v>
          </cell>
          <cell r="E89" t="str">
            <v>m</v>
          </cell>
          <cell r="F89">
            <v>280</v>
          </cell>
          <cell r="H89">
            <v>1082</v>
          </cell>
          <cell r="I89">
            <v>1442.847</v>
          </cell>
          <cell r="J89">
            <v>403997.16</v>
          </cell>
        </row>
        <row r="91">
          <cell r="B91" t="str">
            <v>702.2, 702.2A1</v>
          </cell>
          <cell r="C91">
            <v>17</v>
          </cell>
          <cell r="D91" t="str">
            <v>Suministro, transporte y colocación de válvulas reguladoras de presión, incluye las reducciones niples de acero soldados y roscados, bridas, válvula de admisión y expulsión de aire, válvula de guarda, manómetros, filtro en Y, válvulas auxiliares de entrad</v>
          </cell>
        </row>
        <row r="92">
          <cell r="A92">
            <v>4078414</v>
          </cell>
          <cell r="C92">
            <v>17.100000000000001</v>
          </cell>
          <cell r="D92" t="str">
            <v>75 mm (3")</v>
          </cell>
          <cell r="E92" t="str">
            <v>un</v>
          </cell>
          <cell r="F92">
            <v>2</v>
          </cell>
          <cell r="H92">
            <v>2319080</v>
          </cell>
          <cell r="I92">
            <v>3092493.1799999997</v>
          </cell>
          <cell r="J92">
            <v>6184986.3599999994</v>
          </cell>
        </row>
        <row r="94">
          <cell r="B94">
            <v>707</v>
          </cell>
          <cell r="C94">
            <v>18</v>
          </cell>
          <cell r="D94" t="str">
            <v>Construcción de cajas para estación reguladora de presión según plano ACC-02-05-0119-16, se incluye excavación, lleno y botada de escombros, en los siguientes diámetros:</v>
          </cell>
        </row>
        <row r="95">
          <cell r="A95">
            <v>4079320</v>
          </cell>
          <cell r="C95">
            <v>18.100000000000001</v>
          </cell>
          <cell r="D95" t="str">
            <v>75 mm (3")</v>
          </cell>
          <cell r="E95" t="str">
            <v>un</v>
          </cell>
          <cell r="F95">
            <v>2</v>
          </cell>
          <cell r="H95">
            <v>1451620</v>
          </cell>
          <cell r="I95">
            <v>1935735.2699999998</v>
          </cell>
          <cell r="J95">
            <v>3871470.5399999996</v>
          </cell>
        </row>
        <row r="97">
          <cell r="D97" t="str">
            <v>ACTIVIDADES COMPLEMENTARIAS</v>
          </cell>
        </row>
        <row r="98">
          <cell r="A98">
            <v>4051101</v>
          </cell>
          <cell r="B98" t="str">
            <v>306, 306.A1,   307</v>
          </cell>
          <cell r="C98">
            <v>19</v>
          </cell>
          <cell r="D98" t="str">
            <v>Suministro, transporte y colocación de concreto (incluye aditivos requeridos por la mezcla), de f'c=21 MPa (210 kg/cm2) para vaciado de anclajes, fundaciones, apoyos de la tubería</v>
          </cell>
          <cell r="E98" t="str">
            <v>m3</v>
          </cell>
          <cell r="F98">
            <v>10</v>
          </cell>
          <cell r="G98">
            <v>201419</v>
          </cell>
          <cell r="H98">
            <v>206324</v>
          </cell>
          <cell r="I98">
            <v>275133.054</v>
          </cell>
          <cell r="J98">
            <v>2751330.54</v>
          </cell>
        </row>
        <row r="100">
          <cell r="B100">
            <v>601</v>
          </cell>
          <cell r="C100">
            <v>20</v>
          </cell>
          <cell r="D100" t="str">
            <v>Suministro, transporte, figuración y colocación de acero de refuerzo, en los siguientes diametros:</v>
          </cell>
        </row>
        <row r="101">
          <cell r="A101">
            <v>4060122</v>
          </cell>
          <cell r="C101">
            <v>20.100000000000001</v>
          </cell>
          <cell r="D101" t="str">
            <v>9,52 mm  (3/8"), grado 60</v>
          </cell>
          <cell r="E101" t="str">
            <v>Kg</v>
          </cell>
          <cell r="F101">
            <v>50</v>
          </cell>
          <cell r="G101">
            <v>0</v>
          </cell>
          <cell r="H101">
            <v>3162</v>
          </cell>
          <cell r="I101">
            <v>4216.527</v>
          </cell>
          <cell r="J101">
            <v>210826.35</v>
          </cell>
        </row>
        <row r="102">
          <cell r="A102">
            <v>4060120</v>
          </cell>
          <cell r="C102">
            <v>20.2</v>
          </cell>
          <cell r="D102" t="str">
            <v>12,70 mm  (1/2"), grado 60</v>
          </cell>
          <cell r="E102" t="str">
            <v>Kg</v>
          </cell>
          <cell r="F102">
            <v>250</v>
          </cell>
          <cell r="G102">
            <v>0</v>
          </cell>
          <cell r="H102">
            <v>2244</v>
          </cell>
          <cell r="I102">
            <v>2992.3739999999998</v>
          </cell>
          <cell r="J102">
            <v>748093.5</v>
          </cell>
        </row>
        <row r="104">
          <cell r="B104" t="str">
            <v>422.N1</v>
          </cell>
          <cell r="C104">
            <v>21</v>
          </cell>
          <cell r="D104" t="str">
            <v>Mano de obra (incluye prestaciones sociales, y herramienta menor)</v>
          </cell>
        </row>
        <row r="105">
          <cell r="A105">
            <v>4042152</v>
          </cell>
          <cell r="C105">
            <v>21.1</v>
          </cell>
          <cell r="D105" t="str">
            <v>Oficial</v>
          </cell>
          <cell r="E105" t="str">
            <v>h</v>
          </cell>
          <cell r="F105">
            <v>56</v>
          </cell>
          <cell r="G105">
            <v>6500</v>
          </cell>
          <cell r="H105">
            <v>8395</v>
          </cell>
          <cell r="I105">
            <v>11194.7325</v>
          </cell>
          <cell r="J105">
            <v>626905.02</v>
          </cell>
        </row>
        <row r="106">
          <cell r="A106">
            <v>4042150</v>
          </cell>
          <cell r="C106">
            <v>21.2</v>
          </cell>
          <cell r="D106" t="str">
            <v>Ayudante</v>
          </cell>
          <cell r="E106" t="str">
            <v>h</v>
          </cell>
          <cell r="F106">
            <v>150</v>
          </cell>
          <cell r="G106">
            <v>12000</v>
          </cell>
          <cell r="H106">
            <v>4095</v>
          </cell>
          <cell r="I106">
            <v>5460.6824999999999</v>
          </cell>
          <cell r="J106">
            <v>819102.375</v>
          </cell>
        </row>
        <row r="107">
          <cell r="G107" t="str">
            <v>SUBTOTAL     $</v>
          </cell>
          <cell r="J107">
            <v>40201081.840500005</v>
          </cell>
        </row>
        <row r="109">
          <cell r="D109" t="str">
            <v>VALOR TOTAL DE LAS OBRAS ( en números)</v>
          </cell>
        </row>
        <row r="110">
          <cell r="D110" t="str">
            <v xml:space="preserve">VALOR TOTAL DE LAS OBRAS ( en letras) </v>
          </cell>
        </row>
        <row r="111">
          <cell r="D111" t="str">
            <v xml:space="preserve">PLAZO (en días comunes o solares, cuarenta y cinco dias) </v>
          </cell>
        </row>
        <row r="113">
          <cell r="D113" t="str">
            <v>LOS PRECIOS ANTERIORES SON A TODO COSTO (incluyen costos directos más indirectos)</v>
          </cell>
        </row>
        <row r="114">
          <cell r="D114" t="str">
            <v>ADMINISTRACIÓN                                        21.50  %</v>
          </cell>
        </row>
        <row r="115">
          <cell r="D115" t="str">
            <v>IMPREVISTOS                                                 2.00  %</v>
          </cell>
        </row>
        <row r="116">
          <cell r="D116" t="str">
            <v>UTILIDADES                                                    6.00   %</v>
          </cell>
        </row>
        <row r="117">
          <cell r="D117" t="str">
            <v>IMPACTO COMUNITARIO                            47.85  %</v>
          </cell>
        </row>
        <row r="118">
          <cell r="D118" t="str">
            <v xml:space="preserve">TOTAL SUMA AIU                                          33.35  %               </v>
          </cell>
        </row>
        <row r="119">
          <cell r="D119" t="str">
            <v>OTROS (especificar y soportar)                             %</v>
          </cell>
        </row>
        <row r="124">
          <cell r="C124" t="str">
            <v>FIRMA DEL PROPONENTE</v>
          </cell>
          <cell r="E124" t="str">
            <v>FIRMA DEL INGENIERO QUE ABONA LA PROPUESTA</v>
          </cell>
        </row>
        <row r="129">
          <cell r="D129" t="str">
            <v xml:space="preserve">Zona Sur </v>
          </cell>
        </row>
        <row r="130">
          <cell r="D130" t="str">
            <v>Plan de la Infraestructura</v>
          </cell>
        </row>
        <row r="131">
          <cell r="D131" t="str">
            <v>En abril 21 de 2004 :</v>
          </cell>
        </row>
        <row r="133">
          <cell r="H133">
            <v>40201082</v>
          </cell>
        </row>
        <row r="134">
          <cell r="H134">
            <v>1126112260</v>
          </cell>
        </row>
        <row r="135">
          <cell r="H135">
            <v>728763626</v>
          </cell>
        </row>
        <row r="136">
          <cell r="D136" t="str">
            <v xml:space="preserve">Lo que vale actualmente </v>
          </cell>
          <cell r="H136">
            <v>1895076968</v>
          </cell>
        </row>
        <row r="140">
          <cell r="H140">
            <v>580859771</v>
          </cell>
        </row>
        <row r="141">
          <cell r="H141">
            <v>83769871</v>
          </cell>
        </row>
        <row r="142">
          <cell r="H142">
            <v>31130992</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 med"/>
      <sheetName val="ANCLAJES PENDIENTE"/>
      <sheetName val="Caudales"/>
      <sheetName val="IDF"/>
      <sheetName val="TABLA"/>
      <sheetName val="Base de Diagnóstico"/>
      <sheetName val="Diseño"/>
      <sheetName val="Impresion diseño"/>
      <sheetName val="BALANCE DE TRAMOS"/>
      <sheetName val="Resumen tubería"/>
      <sheetName val="Cant Obra"/>
      <sheetName val="Cant Obra (imp)"/>
      <sheetName val="Plantilla C.O ALDO"/>
      <sheetName val="C.O-PPTO total"/>
      <sheetName val="C.O-PPTO Interceptor"/>
      <sheetName val="C.O-PPTO Rdes ALL"/>
    </sheetNames>
    <sheetDataSet>
      <sheetData sheetId="0"/>
      <sheetData sheetId="1"/>
      <sheetData sheetId="2"/>
      <sheetData sheetId="3"/>
      <sheetData sheetId="4" refreshError="1">
        <row r="48">
          <cell r="K48" t="str">
            <v>A3</v>
          </cell>
          <cell r="L48" t="str">
            <v>A1</v>
          </cell>
          <cell r="M48" t="str">
            <v>B1</v>
          </cell>
          <cell r="N48" t="str">
            <v>C1</v>
          </cell>
          <cell r="O48">
            <v>0</v>
          </cell>
          <cell r="P48">
            <v>0</v>
          </cell>
          <cell r="Q48">
            <v>0</v>
          </cell>
          <cell r="R48" t="str">
            <v>A3E</v>
          </cell>
          <cell r="S48" t="str">
            <v>A1E</v>
          </cell>
          <cell r="T48" t="str">
            <v>B1E</v>
          </cell>
          <cell r="U48" t="str">
            <v>C1E</v>
          </cell>
        </row>
        <row r="49">
          <cell r="B49">
            <v>99</v>
          </cell>
          <cell r="C49">
            <v>110</v>
          </cell>
          <cell r="D49">
            <v>110</v>
          </cell>
          <cell r="E49">
            <v>5.4999999999999997E-3</v>
          </cell>
          <cell r="F49">
            <v>4</v>
          </cell>
          <cell r="G49">
            <v>3.3000000000000002E-2</v>
          </cell>
          <cell r="H49">
            <v>6.4500000000000002E-2</v>
          </cell>
          <cell r="I49">
            <v>8.899E-2</v>
          </cell>
          <cell r="J49">
            <v>0.12898999999999999</v>
          </cell>
          <cell r="K49">
            <v>0.12898999999999999</v>
          </cell>
          <cell r="L49">
            <v>6.4500000000000002E-2</v>
          </cell>
          <cell r="M49">
            <v>0.105</v>
          </cell>
          <cell r="N49">
            <v>7.6880000000000004E-2</v>
          </cell>
          <cell r="R49">
            <v>0.129</v>
          </cell>
          <cell r="S49">
            <v>6.4500000000000002E-2</v>
          </cell>
          <cell r="T49">
            <v>0.12525</v>
          </cell>
          <cell r="U49">
            <v>9.0310000000000001E-2</v>
          </cell>
        </row>
        <row r="50">
          <cell r="B50">
            <v>145</v>
          </cell>
          <cell r="C50">
            <v>160</v>
          </cell>
          <cell r="D50">
            <v>160</v>
          </cell>
          <cell r="E50">
            <v>7.4999999999999997E-3</v>
          </cell>
          <cell r="F50">
            <v>6</v>
          </cell>
          <cell r="G50">
            <v>3.3000000000000002E-2</v>
          </cell>
          <cell r="H50">
            <v>6.4500000000000002E-2</v>
          </cell>
          <cell r="I50">
            <v>8.899E-2</v>
          </cell>
          <cell r="J50">
            <v>0.12898999999999999</v>
          </cell>
          <cell r="K50">
            <v>0.12898999999999999</v>
          </cell>
          <cell r="L50">
            <v>6.4500000000000002E-2</v>
          </cell>
          <cell r="M50">
            <v>0.105</v>
          </cell>
          <cell r="N50">
            <v>7.6880000000000004E-2</v>
          </cell>
          <cell r="R50">
            <v>0.129</v>
          </cell>
          <cell r="S50">
            <v>6.4500000000000002E-2</v>
          </cell>
          <cell r="T50">
            <v>0.12525</v>
          </cell>
          <cell r="U50">
            <v>9.0310000000000001E-2</v>
          </cell>
        </row>
        <row r="51">
          <cell r="B51">
            <v>182</v>
          </cell>
          <cell r="C51">
            <v>200</v>
          </cell>
          <cell r="D51">
            <v>200</v>
          </cell>
          <cell r="E51">
            <v>8.9999999999999993E-3</v>
          </cell>
          <cell r="F51">
            <v>8</v>
          </cell>
          <cell r="G51">
            <v>5.9799999999999999E-2</v>
          </cell>
          <cell r="H51">
            <v>7.7189999999999995E-2</v>
          </cell>
          <cell r="I51">
            <v>0.10936999999999999</v>
          </cell>
          <cell r="J51">
            <v>0.15437000000000001</v>
          </cell>
          <cell r="K51">
            <v>0.15437000000000001</v>
          </cell>
          <cell r="L51">
            <v>7.7189999999999995E-2</v>
          </cell>
          <cell r="M51">
            <v>0.11289</v>
          </cell>
          <cell r="N51">
            <v>8.1049999999999997E-2</v>
          </cell>
          <cell r="R51">
            <v>0.15440000000000001</v>
          </cell>
          <cell r="S51">
            <v>7.7200000000000005E-2</v>
          </cell>
          <cell r="T51">
            <v>0.13669999999999999</v>
          </cell>
          <cell r="U51">
            <v>9.5649999999999999E-2</v>
          </cell>
        </row>
        <row r="52">
          <cell r="B52">
            <v>227</v>
          </cell>
          <cell r="C52">
            <v>250</v>
          </cell>
          <cell r="D52">
            <v>250</v>
          </cell>
          <cell r="E52">
            <v>1.15E-2</v>
          </cell>
          <cell r="F52">
            <v>10</v>
          </cell>
          <cell r="G52">
            <v>8.14E-2</v>
          </cell>
          <cell r="H52">
            <v>8.9779999999999999E-2</v>
          </cell>
          <cell r="I52">
            <v>0.12956999999999999</v>
          </cell>
          <cell r="J52">
            <v>0.17957000000000001</v>
          </cell>
          <cell r="K52">
            <v>0.17957000000000001</v>
          </cell>
          <cell r="L52">
            <v>8.9779999999999999E-2</v>
          </cell>
          <cell r="M52">
            <v>0.14198</v>
          </cell>
          <cell r="N52">
            <v>9.8650000000000002E-2</v>
          </cell>
          <cell r="R52">
            <v>0.17960000000000001</v>
          </cell>
          <cell r="S52">
            <v>8.9800000000000005E-2</v>
          </cell>
          <cell r="T52">
            <v>0.1681</v>
          </cell>
          <cell r="U52">
            <v>0.11403000000000001</v>
          </cell>
        </row>
        <row r="53">
          <cell r="B53">
            <v>284</v>
          </cell>
          <cell r="C53">
            <v>315</v>
          </cell>
          <cell r="D53">
            <v>300</v>
          </cell>
          <cell r="E53">
            <v>1.55E-2</v>
          </cell>
          <cell r="F53">
            <v>12</v>
          </cell>
          <cell r="G53">
            <v>0.12189999999999999</v>
          </cell>
          <cell r="H53">
            <v>0.10238999999999999</v>
          </cell>
          <cell r="I53">
            <v>0.14978</v>
          </cell>
          <cell r="J53">
            <v>0.20477999999999999</v>
          </cell>
          <cell r="K53">
            <v>0.20477999999999999</v>
          </cell>
          <cell r="L53">
            <v>0.10238999999999999</v>
          </cell>
          <cell r="M53">
            <v>0.14693999999999999</v>
          </cell>
          <cell r="N53">
            <v>0.10261000000000001</v>
          </cell>
          <cell r="R53">
            <v>0.20480000000000001</v>
          </cell>
          <cell r="S53">
            <v>0.1024</v>
          </cell>
          <cell r="T53">
            <v>0.17665</v>
          </cell>
          <cell r="U53">
            <v>0.11942999999999999</v>
          </cell>
        </row>
        <row r="54">
          <cell r="B54">
            <v>362</v>
          </cell>
          <cell r="C54">
            <v>400</v>
          </cell>
          <cell r="D54">
            <v>400</v>
          </cell>
          <cell r="E54">
            <v>1.9E-2</v>
          </cell>
          <cell r="F54">
            <v>16</v>
          </cell>
          <cell r="G54">
            <v>0.2248</v>
          </cell>
          <cell r="H54">
            <v>0.22159999999999999</v>
          </cell>
          <cell r="I54">
            <v>0.32319999999999999</v>
          </cell>
          <cell r="J54">
            <v>0.4032</v>
          </cell>
          <cell r="K54">
            <v>0.44319999999999998</v>
          </cell>
          <cell r="L54">
            <v>0.22159999999999999</v>
          </cell>
          <cell r="M54">
            <v>0.18160000000000001</v>
          </cell>
          <cell r="N54">
            <v>0.12670999999999999</v>
          </cell>
          <cell r="R54">
            <v>0.44319999999999998</v>
          </cell>
          <cell r="S54">
            <v>0.22159999999999999</v>
          </cell>
          <cell r="T54">
            <v>0.21834999999999999</v>
          </cell>
          <cell r="U54">
            <v>0.14565</v>
          </cell>
        </row>
        <row r="55">
          <cell r="B55">
            <v>407</v>
          </cell>
          <cell r="C55">
            <v>450</v>
          </cell>
          <cell r="D55">
            <v>450</v>
          </cell>
          <cell r="E55">
            <v>2.1499999999999998E-2</v>
          </cell>
          <cell r="F55">
            <v>18</v>
          </cell>
          <cell r="G55">
            <v>0.25969999999999999</v>
          </cell>
          <cell r="H55">
            <v>0.24335000000000001</v>
          </cell>
          <cell r="I55">
            <v>0.35875000000000001</v>
          </cell>
          <cell r="J55">
            <v>0.44405</v>
          </cell>
          <cell r="K55">
            <v>0.48670000000000002</v>
          </cell>
          <cell r="L55">
            <v>0.24335000000000001</v>
          </cell>
          <cell r="M55">
            <v>0.21890999999999999</v>
          </cell>
          <cell r="N55">
            <v>0.14779999999999999</v>
          </cell>
          <cell r="R55">
            <v>0.48668</v>
          </cell>
          <cell r="S55">
            <v>0.24334</v>
          </cell>
          <cell r="T55">
            <v>0.25764999999999999</v>
          </cell>
          <cell r="U55">
            <v>0.16739000000000001</v>
          </cell>
        </row>
        <row r="56">
          <cell r="B56">
            <v>452</v>
          </cell>
          <cell r="C56">
            <v>500</v>
          </cell>
          <cell r="D56">
            <v>500</v>
          </cell>
          <cell r="E56">
            <v>2.4E-2</v>
          </cell>
          <cell r="F56">
            <v>20</v>
          </cell>
          <cell r="G56">
            <v>0.35260000000000002</v>
          </cell>
          <cell r="H56">
            <v>0.26022000000000001</v>
          </cell>
          <cell r="I56">
            <v>0.38542999999999999</v>
          </cell>
          <cell r="J56">
            <v>0.47543000000000002</v>
          </cell>
          <cell r="K56">
            <v>0.52042999999999995</v>
          </cell>
          <cell r="L56">
            <v>0.26022000000000001</v>
          </cell>
          <cell r="M56">
            <v>0.25872000000000001</v>
          </cell>
          <cell r="N56">
            <v>0.17304</v>
          </cell>
          <cell r="R56">
            <v>0.52039999999999997</v>
          </cell>
          <cell r="S56">
            <v>0.26019999999999999</v>
          </cell>
          <cell r="T56">
            <v>0.30220000000000002</v>
          </cell>
          <cell r="U56">
            <v>0.19423000000000001</v>
          </cell>
        </row>
        <row r="57">
          <cell r="B57">
            <v>595.12</v>
          </cell>
          <cell r="C57">
            <v>625</v>
          </cell>
          <cell r="D57">
            <v>600</v>
          </cell>
          <cell r="E57">
            <v>1.4939999999999998E-2</v>
          </cell>
          <cell r="F57">
            <v>24</v>
          </cell>
          <cell r="G57">
            <v>0.4536</v>
          </cell>
          <cell r="H57">
            <v>3.0318000000000001E-2</v>
          </cell>
          <cell r="I57">
            <v>0.45634999999999998</v>
          </cell>
          <cell r="J57">
            <v>0.55635000000000001</v>
          </cell>
          <cell r="K57">
            <v>0.60634999999999994</v>
          </cell>
          <cell r="L57">
            <v>3.0318000000000001E-2</v>
          </cell>
          <cell r="M57">
            <v>0.30118</v>
          </cell>
          <cell r="N57">
            <v>0.19964000000000001</v>
          </cell>
          <cell r="R57">
            <v>0.60640000000000005</v>
          </cell>
          <cell r="S57">
            <v>0.30320000000000003</v>
          </cell>
          <cell r="T57">
            <v>0.34920000000000001</v>
          </cell>
          <cell r="U57">
            <v>0.22239999999999999</v>
          </cell>
        </row>
        <row r="58">
          <cell r="B58">
            <v>671.01</v>
          </cell>
          <cell r="C58">
            <v>710</v>
          </cell>
          <cell r="D58">
            <v>675</v>
          </cell>
          <cell r="E58">
            <v>1.9495000000000005E-2</v>
          </cell>
          <cell r="F58">
            <v>27</v>
          </cell>
          <cell r="G58">
            <v>0.56079999999999997</v>
          </cell>
          <cell r="H58">
            <v>0.37797999999999998</v>
          </cell>
          <cell r="I58">
            <v>0.58345999999999998</v>
          </cell>
          <cell r="J58">
            <v>0.69845999999999997</v>
          </cell>
          <cell r="K58">
            <v>0.75595999999999997</v>
          </cell>
          <cell r="L58">
            <v>0.37797999999999998</v>
          </cell>
          <cell r="M58">
            <v>0.35335</v>
          </cell>
          <cell r="N58">
            <v>0.23430999999999999</v>
          </cell>
          <cell r="R58">
            <v>0.75595000000000001</v>
          </cell>
          <cell r="S58">
            <v>0.37797999999999998</v>
          </cell>
          <cell r="T58">
            <v>0.40616000000000002</v>
          </cell>
          <cell r="U58">
            <v>0.25900000000000001</v>
          </cell>
        </row>
        <row r="59">
          <cell r="B59">
            <v>747.01</v>
          </cell>
          <cell r="C59">
            <v>786</v>
          </cell>
          <cell r="D59">
            <v>750</v>
          </cell>
          <cell r="E59">
            <v>1.9495000000000005E-2</v>
          </cell>
          <cell r="F59">
            <v>30</v>
          </cell>
          <cell r="G59">
            <v>0.70140000000000002</v>
          </cell>
          <cell r="H59">
            <v>0.45856000000000002</v>
          </cell>
          <cell r="I59">
            <v>0.72211999999999998</v>
          </cell>
          <cell r="J59">
            <v>0.85211999999999999</v>
          </cell>
          <cell r="K59">
            <v>0.91712000000000005</v>
          </cell>
          <cell r="L59">
            <v>0.45856000000000002</v>
          </cell>
          <cell r="M59">
            <v>0.41711999999999999</v>
          </cell>
          <cell r="N59">
            <v>0.28148000000000001</v>
          </cell>
          <cell r="R59">
            <v>0.91710000000000003</v>
          </cell>
          <cell r="S59">
            <v>0.45855000000000001</v>
          </cell>
          <cell r="T59">
            <v>0.47617999999999999</v>
          </cell>
          <cell r="U59">
            <v>0.30908000000000002</v>
          </cell>
        </row>
        <row r="60">
          <cell r="B60">
            <v>823.09</v>
          </cell>
          <cell r="C60">
            <v>860</v>
          </cell>
          <cell r="D60">
            <v>825</v>
          </cell>
          <cell r="E60">
            <v>1.8454999999999985E-2</v>
          </cell>
          <cell r="F60">
            <v>33</v>
          </cell>
          <cell r="G60">
            <v>0.83</v>
          </cell>
          <cell r="H60">
            <v>0.48139999999999999</v>
          </cell>
          <cell r="I60">
            <v>0.76029999999999998</v>
          </cell>
          <cell r="J60">
            <v>0.89529999999999998</v>
          </cell>
          <cell r="K60">
            <v>0.96279999999999999</v>
          </cell>
          <cell r="L60">
            <v>0.48139999999999999</v>
          </cell>
          <cell r="M60">
            <v>0.48449999999999999</v>
          </cell>
          <cell r="N60">
            <v>0.32884000000000002</v>
          </cell>
          <cell r="R60">
            <v>0.96279999999999999</v>
          </cell>
          <cell r="S60">
            <v>0.48139999999999999</v>
          </cell>
          <cell r="T60">
            <v>0.54874999999999996</v>
          </cell>
          <cell r="U60">
            <v>0.35885</v>
          </cell>
        </row>
        <row r="61">
          <cell r="B61">
            <v>899.03</v>
          </cell>
          <cell r="C61">
            <v>950</v>
          </cell>
          <cell r="D61">
            <v>900</v>
          </cell>
          <cell r="E61">
            <v>2.5485000000000015E-2</v>
          </cell>
          <cell r="F61">
            <v>36</v>
          </cell>
          <cell r="G61">
            <v>0.94340000000000002</v>
          </cell>
          <cell r="H61">
            <v>0.57528000000000001</v>
          </cell>
          <cell r="I61">
            <v>0.92557</v>
          </cell>
          <cell r="J61">
            <v>1.0755699999999999</v>
          </cell>
          <cell r="K61">
            <v>1.1505700000000001</v>
          </cell>
          <cell r="L61">
            <v>0.57528000000000001</v>
          </cell>
          <cell r="M61">
            <v>0.55578000000000005</v>
          </cell>
          <cell r="N61">
            <v>0.37614999999999998</v>
          </cell>
          <cell r="R61">
            <v>1.1506000000000001</v>
          </cell>
          <cell r="S61">
            <v>0.57530000000000003</v>
          </cell>
          <cell r="T61">
            <v>0.62429999999999997</v>
          </cell>
          <cell r="U61">
            <v>0.40847</v>
          </cell>
        </row>
        <row r="62">
          <cell r="B62">
            <v>974.98</v>
          </cell>
          <cell r="C62">
            <v>1025</v>
          </cell>
          <cell r="D62">
            <v>975</v>
          </cell>
          <cell r="E62">
            <v>2.5009999999999991E-2</v>
          </cell>
          <cell r="F62">
            <v>39</v>
          </cell>
          <cell r="G62">
            <v>1.1823999999999999</v>
          </cell>
          <cell r="H62">
            <v>0.63038000000000005</v>
          </cell>
          <cell r="I62">
            <v>1.0207599999999999</v>
          </cell>
          <cell r="J62">
            <v>1.18076</v>
          </cell>
          <cell r="K62">
            <v>1.2607600000000001</v>
          </cell>
          <cell r="L62">
            <v>0.63038000000000005</v>
          </cell>
          <cell r="M62">
            <v>0.78915999999999997</v>
          </cell>
          <cell r="N62">
            <v>0.51463999999999999</v>
          </cell>
          <cell r="R62">
            <v>1.2607999999999999</v>
          </cell>
          <cell r="S62">
            <v>0.63039999999999996</v>
          </cell>
          <cell r="T62">
            <v>0.86585999999999996</v>
          </cell>
          <cell r="U62">
            <v>0.55096000000000001</v>
          </cell>
        </row>
        <row r="63">
          <cell r="B63">
            <v>1050.93</v>
          </cell>
          <cell r="C63">
            <v>1101</v>
          </cell>
          <cell r="D63">
            <v>1050</v>
          </cell>
          <cell r="E63">
            <v>2.5034999999999967E-2</v>
          </cell>
          <cell r="F63">
            <v>42</v>
          </cell>
          <cell r="G63">
            <v>1.1823999999999999</v>
          </cell>
          <cell r="H63">
            <v>0.63038000000000005</v>
          </cell>
          <cell r="I63">
            <v>1.0207599999999999</v>
          </cell>
          <cell r="J63">
            <v>1.18076</v>
          </cell>
          <cell r="K63">
            <v>1.2607600000000001</v>
          </cell>
          <cell r="L63">
            <v>0.63038000000000005</v>
          </cell>
          <cell r="M63">
            <v>0.78915999999999997</v>
          </cell>
          <cell r="N63">
            <v>0.51463999999999999</v>
          </cell>
          <cell r="R63">
            <v>1.2607999999999999</v>
          </cell>
          <cell r="S63">
            <v>0.63039999999999996</v>
          </cell>
          <cell r="T63">
            <v>0.86585999999999996</v>
          </cell>
          <cell r="U63">
            <v>0.55096000000000001</v>
          </cell>
        </row>
        <row r="88">
          <cell r="B88">
            <v>1</v>
          </cell>
          <cell r="C88" t="str">
            <v>Piso deprimido</v>
          </cell>
          <cell r="D88">
            <v>1</v>
          </cell>
          <cell r="E88">
            <v>1</v>
          </cell>
        </row>
        <row r="89">
          <cell r="B89">
            <v>2</v>
          </cell>
          <cell r="C89" t="str">
            <v>Media banca</v>
          </cell>
          <cell r="D89">
            <v>0.95</v>
          </cell>
          <cell r="E89">
            <v>0.15</v>
          </cell>
        </row>
        <row r="90">
          <cell r="B90">
            <v>3</v>
          </cell>
          <cell r="C90" t="str">
            <v>Banca llena</v>
          </cell>
          <cell r="D90">
            <v>0.75</v>
          </cell>
          <cell r="E90">
            <v>7.0000000000000007E-2</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4. G1 Norte"/>
    </sheetNames>
    <sheetDataSet>
      <sheetData sheetId="0" refreshError="1">
        <row r="5">
          <cell r="A5">
            <v>4010000</v>
          </cell>
          <cell r="B5" t="str">
            <v>ACTIVIDADES PRELIMINARES</v>
          </cell>
          <cell r="D5">
            <v>0</v>
          </cell>
          <cell r="E5">
            <v>0</v>
          </cell>
          <cell r="F5">
            <v>62910244</v>
          </cell>
        </row>
        <row r="6">
          <cell r="A6">
            <v>4015100</v>
          </cell>
          <cell r="B6" t="str">
            <v>DEMOL. DE CORDONES Y CUNETAS</v>
          </cell>
          <cell r="D6">
            <v>0</v>
          </cell>
          <cell r="E6">
            <v>0</v>
          </cell>
          <cell r="F6">
            <v>1676272</v>
          </cell>
        </row>
        <row r="7">
          <cell r="A7">
            <v>4015103</v>
          </cell>
          <cell r="B7" t="str">
            <v>Demolición de cordones</v>
          </cell>
          <cell r="C7" t="str">
            <v>m3</v>
          </cell>
          <cell r="D7">
            <v>26</v>
          </cell>
          <cell r="E7">
            <v>64472</v>
          </cell>
          <cell r="F7">
            <v>1676272</v>
          </cell>
        </row>
        <row r="8">
          <cell r="A8">
            <v>4015200</v>
          </cell>
          <cell r="B8" t="str">
            <v>DEMOLICIÓN DE ANDENES</v>
          </cell>
          <cell r="D8">
            <v>0</v>
          </cell>
          <cell r="E8">
            <v>0</v>
          </cell>
          <cell r="F8">
            <v>58275360</v>
          </cell>
        </row>
        <row r="9">
          <cell r="A9">
            <v>4015201</v>
          </cell>
          <cell r="B9" t="str">
            <v>Demolición de andenes</v>
          </cell>
          <cell r="C9" t="str">
            <v>m3</v>
          </cell>
          <cell r="D9">
            <v>990</v>
          </cell>
          <cell r="E9">
            <v>58864</v>
          </cell>
          <cell r="F9">
            <v>58275360</v>
          </cell>
        </row>
        <row r="10">
          <cell r="A10">
            <v>4015300</v>
          </cell>
          <cell r="B10" t="str">
            <v>DEMOL. C.I. Y TUB. CTO. EMPOT.</v>
          </cell>
          <cell r="D10">
            <v>0</v>
          </cell>
          <cell r="E10">
            <v>0</v>
          </cell>
          <cell r="F10">
            <v>198464</v>
          </cell>
        </row>
        <row r="11">
          <cell r="A11">
            <v>4015322</v>
          </cell>
          <cell r="B11" t="str">
            <v>Demolición de cajas válvulas</v>
          </cell>
          <cell r="C11" t="str">
            <v>un</v>
          </cell>
          <cell r="D11">
            <v>32</v>
          </cell>
          <cell r="E11">
            <v>6202</v>
          </cell>
          <cell r="F11">
            <v>198464</v>
          </cell>
        </row>
        <row r="12">
          <cell r="A12">
            <v>4015400</v>
          </cell>
          <cell r="B12" t="str">
            <v>DEMOLICIÓN DE SUMIDEROS</v>
          </cell>
          <cell r="D12">
            <v>0</v>
          </cell>
          <cell r="E12">
            <v>0</v>
          </cell>
          <cell r="F12">
            <v>209400</v>
          </cell>
        </row>
        <row r="13">
          <cell r="A13">
            <v>4015401</v>
          </cell>
          <cell r="B13" t="str">
            <v>Demolicion de sumideros</v>
          </cell>
          <cell r="C13" t="str">
            <v>un</v>
          </cell>
          <cell r="D13">
            <v>5</v>
          </cell>
          <cell r="E13">
            <v>41880</v>
          </cell>
          <cell r="F13">
            <v>209400</v>
          </cell>
        </row>
        <row r="14">
          <cell r="A14">
            <v>4015500</v>
          </cell>
          <cell r="B14" t="str">
            <v>DEMOLICIONES EN EDIFICACIONES</v>
          </cell>
          <cell r="D14">
            <v>0</v>
          </cell>
          <cell r="E14">
            <v>0</v>
          </cell>
          <cell r="F14">
            <v>2550748</v>
          </cell>
        </row>
        <row r="15">
          <cell r="A15">
            <v>4015521</v>
          </cell>
          <cell r="B15" t="str">
            <v>Demolición muro bloque y ladri</v>
          </cell>
          <cell r="C15" t="str">
            <v>m3</v>
          </cell>
          <cell r="D15">
            <v>10</v>
          </cell>
          <cell r="E15">
            <v>49846</v>
          </cell>
          <cell r="F15">
            <v>498460</v>
          </cell>
        </row>
        <row r="16">
          <cell r="A16">
            <v>4015536</v>
          </cell>
          <cell r="B16" t="str">
            <v>Demolición obras en concreto</v>
          </cell>
          <cell r="C16" t="str">
            <v>m3</v>
          </cell>
          <cell r="D16">
            <v>24</v>
          </cell>
          <cell r="E16">
            <v>85512</v>
          </cell>
          <cell r="F16">
            <v>2052288</v>
          </cell>
        </row>
        <row r="17">
          <cell r="A17">
            <v>0</v>
          </cell>
        </row>
        <row r="18">
          <cell r="A18">
            <v>4020000</v>
          </cell>
          <cell r="B18" t="str">
            <v>EXCAVACIONES Y LLENOS ESTRUCT.</v>
          </cell>
          <cell r="D18">
            <v>0</v>
          </cell>
          <cell r="E18">
            <v>0</v>
          </cell>
          <cell r="F18">
            <v>268584624</v>
          </cell>
        </row>
        <row r="19">
          <cell r="A19">
            <v>4021100</v>
          </cell>
          <cell r="B19" t="str">
            <v>EXCAVACIONES MAT. COMÚN SECO</v>
          </cell>
          <cell r="D19">
            <v>0</v>
          </cell>
          <cell r="E19">
            <v>0</v>
          </cell>
          <cell r="F19">
            <v>56438550</v>
          </cell>
        </row>
        <row r="20">
          <cell r="A20">
            <v>4021103</v>
          </cell>
          <cell r="B20" t="str">
            <v>Excavación mat. común seco&lt;2m</v>
          </cell>
          <cell r="C20" t="str">
            <v>m3</v>
          </cell>
          <cell r="D20">
            <v>5985</v>
          </cell>
          <cell r="E20">
            <v>9430</v>
          </cell>
          <cell r="F20">
            <v>56438550</v>
          </cell>
        </row>
        <row r="21">
          <cell r="A21">
            <v>4021300</v>
          </cell>
          <cell r="B21" t="str">
            <v>EXCAVACIONES EN ROCA</v>
          </cell>
          <cell r="D21">
            <v>0</v>
          </cell>
          <cell r="E21">
            <v>0</v>
          </cell>
          <cell r="F21">
            <v>18831890</v>
          </cell>
        </row>
        <row r="22">
          <cell r="A22">
            <v>4021303</v>
          </cell>
          <cell r="B22" t="str">
            <v>Excavación roca a cualq. prof.</v>
          </cell>
          <cell r="C22" t="str">
            <v>m3</v>
          </cell>
          <cell r="D22">
            <v>259</v>
          </cell>
          <cell r="E22">
            <v>72710</v>
          </cell>
          <cell r="F22">
            <v>18831890</v>
          </cell>
        </row>
        <row r="23">
          <cell r="A23">
            <v>4021500</v>
          </cell>
          <cell r="B23" t="str">
            <v>EXCAVACIÓN NICHOS Y OTROS</v>
          </cell>
          <cell r="D23">
            <v>0</v>
          </cell>
          <cell r="E23">
            <v>0</v>
          </cell>
          <cell r="F23">
            <v>39399984</v>
          </cell>
        </row>
        <row r="24">
          <cell r="A24">
            <v>4021503</v>
          </cell>
          <cell r="B24" t="str">
            <v>Excavac.lle y ap.nicho m.s&lt;2m In.bo</v>
          </cell>
          <cell r="C24" t="str">
            <v>m3</v>
          </cell>
          <cell r="D24">
            <v>1619</v>
          </cell>
          <cell r="E24">
            <v>24336</v>
          </cell>
          <cell r="F24">
            <v>39399984</v>
          </cell>
        </row>
        <row r="25">
          <cell r="A25">
            <v>4024100</v>
          </cell>
          <cell r="B25" t="str">
            <v>LLENOS EN ZANJAS Y APIQUES</v>
          </cell>
          <cell r="D25">
            <v>0</v>
          </cell>
          <cell r="E25">
            <v>0</v>
          </cell>
          <cell r="F25">
            <v>53014904</v>
          </cell>
        </row>
        <row r="26">
          <cell r="A26">
            <v>4024103</v>
          </cell>
          <cell r="B26" t="str">
            <v>Lleno ap.z. y apiq.material selecto</v>
          </cell>
          <cell r="C26" t="str">
            <v>m3</v>
          </cell>
          <cell r="D26">
            <v>1663</v>
          </cell>
          <cell r="E26">
            <v>10688</v>
          </cell>
          <cell r="F26">
            <v>17774144</v>
          </cell>
        </row>
        <row r="27">
          <cell r="A27">
            <v>4024112</v>
          </cell>
          <cell r="B27" t="str">
            <v>Lleno ap.z. y apiq. mat. prestamo</v>
          </cell>
          <cell r="C27" t="str">
            <v>m3</v>
          </cell>
          <cell r="D27">
            <v>1590</v>
          </cell>
          <cell r="E27">
            <v>22164</v>
          </cell>
          <cell r="F27">
            <v>35240760</v>
          </cell>
        </row>
        <row r="28">
          <cell r="A28">
            <v>4025000</v>
          </cell>
          <cell r="B28" t="str">
            <v>CARGUE, RETIRO Y BOTADA MAT.S.</v>
          </cell>
          <cell r="D28">
            <v>0</v>
          </cell>
          <cell r="E28">
            <v>0</v>
          </cell>
          <cell r="F28">
            <v>100899296</v>
          </cell>
        </row>
        <row r="29">
          <cell r="A29">
            <v>4025001</v>
          </cell>
          <cell r="B29" t="str">
            <v>Cargue,ret. y bot. m.sobran.</v>
          </cell>
          <cell r="C29" t="str">
            <v>m3</v>
          </cell>
          <cell r="D29">
            <v>4588</v>
          </cell>
          <cell r="E29">
            <v>21992</v>
          </cell>
          <cell r="F29">
            <v>100899296</v>
          </cell>
        </row>
        <row r="30">
          <cell r="A30">
            <v>0</v>
          </cell>
        </row>
        <row r="31">
          <cell r="A31">
            <v>4030000</v>
          </cell>
          <cell r="B31" t="str">
            <v>PAVIMENTOS</v>
          </cell>
          <cell r="D31">
            <v>0</v>
          </cell>
          <cell r="E31">
            <v>0</v>
          </cell>
          <cell r="F31">
            <v>264236671</v>
          </cell>
        </row>
        <row r="32">
          <cell r="A32">
            <v>4030100</v>
          </cell>
          <cell r="B32" t="str">
            <v>CORTE Y RETIRO DE PAVIMENTO</v>
          </cell>
          <cell r="D32">
            <v>0</v>
          </cell>
          <cell r="E32">
            <v>0</v>
          </cell>
          <cell r="F32">
            <v>30564947</v>
          </cell>
        </row>
        <row r="33">
          <cell r="A33">
            <v>4030101</v>
          </cell>
          <cell r="B33" t="str">
            <v>Corte y ret. pav. asf. e&lt; 10cm</v>
          </cell>
          <cell r="C33" t="str">
            <v>m3</v>
          </cell>
          <cell r="D33">
            <v>223</v>
          </cell>
          <cell r="E33">
            <v>57629</v>
          </cell>
          <cell r="F33">
            <v>12851267</v>
          </cell>
        </row>
        <row r="34">
          <cell r="A34">
            <v>4030103</v>
          </cell>
          <cell r="B34" t="str">
            <v>Corte y ret. pav. Cto. e&lt; 20cm</v>
          </cell>
          <cell r="C34" t="str">
            <v>m3</v>
          </cell>
          <cell r="D34">
            <v>240</v>
          </cell>
          <cell r="E34">
            <v>73807</v>
          </cell>
          <cell r="F34">
            <v>17713680</v>
          </cell>
        </row>
        <row r="35">
          <cell r="A35">
            <v>4030300</v>
          </cell>
          <cell r="B35" t="str">
            <v>BASE GRANULAR</v>
          </cell>
          <cell r="D35">
            <v>0</v>
          </cell>
          <cell r="E35">
            <v>0</v>
          </cell>
          <cell r="F35">
            <v>79287264</v>
          </cell>
        </row>
        <row r="36">
          <cell r="A36">
            <v>4030301</v>
          </cell>
          <cell r="B36" t="str">
            <v>STC y comp. base granular</v>
          </cell>
          <cell r="C36" t="str">
            <v>m3</v>
          </cell>
          <cell r="D36">
            <v>1407</v>
          </cell>
          <cell r="E36">
            <v>56352</v>
          </cell>
          <cell r="F36">
            <v>79287264</v>
          </cell>
        </row>
        <row r="37">
          <cell r="A37">
            <v>4030700</v>
          </cell>
          <cell r="B37" t="str">
            <v>CONCRETO ASFÁLTICO</v>
          </cell>
          <cell r="D37">
            <v>0</v>
          </cell>
          <cell r="E37">
            <v>0</v>
          </cell>
          <cell r="F37">
            <v>81025340</v>
          </cell>
        </row>
        <row r="38">
          <cell r="A38">
            <v>4030706</v>
          </cell>
          <cell r="B38" t="str">
            <v>STC C.pav.asf.z.y ap-proyectos</v>
          </cell>
          <cell r="C38" t="str">
            <v>m3</v>
          </cell>
          <cell r="D38">
            <v>212</v>
          </cell>
          <cell r="E38">
            <v>382195</v>
          </cell>
          <cell r="F38">
            <v>81025340</v>
          </cell>
        </row>
        <row r="39">
          <cell r="A39">
            <v>4030800</v>
          </cell>
          <cell r="B39" t="str">
            <v>PAVIMENTOS RÍGIDOS</v>
          </cell>
          <cell r="D39">
            <v>0</v>
          </cell>
          <cell r="E39">
            <v>0</v>
          </cell>
          <cell r="F39">
            <v>73359120</v>
          </cell>
        </row>
        <row r="40">
          <cell r="A40">
            <v>4030801</v>
          </cell>
          <cell r="B40" t="str">
            <v>Reconst.pav.Cto.28 Mpa-e=0.20</v>
          </cell>
          <cell r="C40" t="str">
            <v>m3</v>
          </cell>
          <cell r="D40">
            <v>240</v>
          </cell>
          <cell r="E40">
            <v>305663</v>
          </cell>
          <cell r="F40">
            <v>73359120</v>
          </cell>
        </row>
        <row r="41">
          <cell r="A41">
            <v>0</v>
          </cell>
        </row>
        <row r="42">
          <cell r="A42">
            <v>4040000</v>
          </cell>
          <cell r="B42" t="str">
            <v>OBRAS VARIAS</v>
          </cell>
          <cell r="D42">
            <v>0</v>
          </cell>
          <cell r="E42">
            <v>0</v>
          </cell>
          <cell r="F42">
            <v>645067350</v>
          </cell>
        </row>
        <row r="43">
          <cell r="A43">
            <v>4040100</v>
          </cell>
          <cell r="B43" t="str">
            <v>CUNETAS</v>
          </cell>
          <cell r="D43">
            <v>0</v>
          </cell>
          <cell r="E43">
            <v>0</v>
          </cell>
          <cell r="F43">
            <v>749528</v>
          </cell>
        </row>
        <row r="44">
          <cell r="A44">
            <v>4040130</v>
          </cell>
          <cell r="B44" t="str">
            <v>Reconst. cunetas Cto.-Esq. 10</v>
          </cell>
          <cell r="C44" t="str">
            <v>m</v>
          </cell>
          <cell r="D44">
            <v>26</v>
          </cell>
          <cell r="E44">
            <v>28828</v>
          </cell>
          <cell r="F44">
            <v>749528</v>
          </cell>
        </row>
        <row r="45">
          <cell r="A45">
            <v>4040300</v>
          </cell>
          <cell r="B45" t="str">
            <v>ANDENES</v>
          </cell>
          <cell r="D45">
            <v>0</v>
          </cell>
          <cell r="E45">
            <v>0</v>
          </cell>
          <cell r="F45">
            <v>556310268</v>
          </cell>
        </row>
        <row r="46">
          <cell r="A46">
            <v>4040301</v>
          </cell>
          <cell r="B46" t="str">
            <v>Rec. anden Cto. con escalas</v>
          </cell>
          <cell r="C46" t="str">
            <v>m2</v>
          </cell>
          <cell r="D46">
            <v>12793</v>
          </cell>
          <cell r="E46">
            <v>42366</v>
          </cell>
          <cell r="F46">
            <v>541988238</v>
          </cell>
        </row>
        <row r="47">
          <cell r="A47">
            <v>4040310</v>
          </cell>
          <cell r="B47" t="str">
            <v>Rec. anden granito con escalas</v>
          </cell>
          <cell r="C47" t="str">
            <v>m2</v>
          </cell>
          <cell r="D47">
            <v>50</v>
          </cell>
          <cell r="E47">
            <v>49870</v>
          </cell>
          <cell r="F47">
            <v>2493500</v>
          </cell>
        </row>
        <row r="48">
          <cell r="A48">
            <v>4040323</v>
          </cell>
          <cell r="B48" t="str">
            <v>Rec.anden vitrific.sin escalas</v>
          </cell>
          <cell r="C48" t="str">
            <v>m2</v>
          </cell>
          <cell r="D48">
            <v>100</v>
          </cell>
          <cell r="E48">
            <v>53848</v>
          </cell>
          <cell r="F48">
            <v>5384800</v>
          </cell>
        </row>
        <row r="49">
          <cell r="A49">
            <v>4040333</v>
          </cell>
          <cell r="B49" t="str">
            <v>Rec. anden arenón sin escalas</v>
          </cell>
          <cell r="C49" t="str">
            <v>m2</v>
          </cell>
          <cell r="D49">
            <v>100</v>
          </cell>
          <cell r="E49">
            <v>59010</v>
          </cell>
          <cell r="F49">
            <v>5901000</v>
          </cell>
        </row>
        <row r="50">
          <cell r="A50">
            <v>4040345</v>
          </cell>
          <cell r="B50" t="str">
            <v>Rec. anden adoquin-colocación</v>
          </cell>
          <cell r="C50" t="str">
            <v>m2</v>
          </cell>
          <cell r="D50">
            <v>30</v>
          </cell>
          <cell r="E50">
            <v>18091</v>
          </cell>
          <cell r="F50">
            <v>542730</v>
          </cell>
        </row>
        <row r="51">
          <cell r="A51">
            <v>4040600</v>
          </cell>
          <cell r="B51" t="str">
            <v>ENGRAMADOS</v>
          </cell>
          <cell r="D51">
            <v>0</v>
          </cell>
          <cell r="E51">
            <v>0</v>
          </cell>
          <cell r="F51">
            <v>5760937</v>
          </cell>
        </row>
        <row r="52">
          <cell r="A52">
            <v>4040601</v>
          </cell>
          <cell r="B52" t="str">
            <v>Engramado con reut.grama exist</v>
          </cell>
          <cell r="C52" t="str">
            <v>m2</v>
          </cell>
          <cell r="D52">
            <v>413</v>
          </cell>
          <cell r="E52">
            <v>5243</v>
          </cell>
          <cell r="F52">
            <v>2165359</v>
          </cell>
        </row>
        <row r="53">
          <cell r="A53">
            <v>4040603</v>
          </cell>
          <cell r="B53" t="str">
            <v>Engramado-STC grama t.macana</v>
          </cell>
          <cell r="C53" t="str">
            <v>m2</v>
          </cell>
          <cell r="D53">
            <v>413</v>
          </cell>
          <cell r="E53">
            <v>8706</v>
          </cell>
          <cell r="F53">
            <v>3595578</v>
          </cell>
        </row>
        <row r="54">
          <cell r="A54">
            <v>4041100</v>
          </cell>
          <cell r="B54" t="str">
            <v>CORTES CON ACETILENO</v>
          </cell>
          <cell r="D54">
            <v>0</v>
          </cell>
          <cell r="E54">
            <v>0</v>
          </cell>
          <cell r="F54">
            <v>19360302</v>
          </cell>
        </row>
        <row r="55">
          <cell r="A55">
            <v>4041101</v>
          </cell>
          <cell r="B55" t="str">
            <v>Cortes tub.acero-incl.biselada</v>
          </cell>
          <cell r="C55" t="str">
            <v>cm</v>
          </cell>
          <cell r="D55">
            <v>24414</v>
          </cell>
          <cell r="E55">
            <v>793</v>
          </cell>
          <cell r="F55">
            <v>19360302</v>
          </cell>
        </row>
        <row r="56">
          <cell r="A56">
            <v>4041200</v>
          </cell>
          <cell r="B56" t="str">
            <v>CORTES SIN ACETILENO</v>
          </cell>
          <cell r="D56">
            <v>0</v>
          </cell>
          <cell r="E56">
            <v>0</v>
          </cell>
          <cell r="F56">
            <v>7018050</v>
          </cell>
        </row>
        <row r="57">
          <cell r="A57">
            <v>4041201</v>
          </cell>
          <cell r="B57" t="str">
            <v>Corte sin acetileno con pulidora</v>
          </cell>
          <cell r="C57" t="str">
            <v>cm</v>
          </cell>
          <cell r="D57">
            <v>8850</v>
          </cell>
          <cell r="E57">
            <v>793</v>
          </cell>
          <cell r="F57">
            <v>7018050</v>
          </cell>
        </row>
        <row r="58">
          <cell r="A58">
            <v>4041300</v>
          </cell>
          <cell r="B58" t="str">
            <v>SOLDADURA</v>
          </cell>
          <cell r="D58">
            <v>0</v>
          </cell>
          <cell r="E58">
            <v>0</v>
          </cell>
          <cell r="F58">
            <v>24738480</v>
          </cell>
        </row>
        <row r="59">
          <cell r="A59">
            <v>4041301</v>
          </cell>
          <cell r="B59" t="str">
            <v>STC Cordon soldadura compl.</v>
          </cell>
          <cell r="C59" t="str">
            <v>cm</v>
          </cell>
          <cell r="D59">
            <v>21144</v>
          </cell>
          <cell r="E59">
            <v>1170</v>
          </cell>
          <cell r="F59">
            <v>24738480</v>
          </cell>
        </row>
        <row r="60">
          <cell r="A60">
            <v>4042100</v>
          </cell>
          <cell r="B60" t="str">
            <v>OTRAS OBRAS VARIAS</v>
          </cell>
          <cell r="D60">
            <v>0</v>
          </cell>
          <cell r="E60">
            <v>0</v>
          </cell>
          <cell r="F60">
            <v>28988769</v>
          </cell>
        </row>
        <row r="61">
          <cell r="A61">
            <v>4042117</v>
          </cell>
          <cell r="B61" t="str">
            <v>STC cinta poliet-re.red 10cm</v>
          </cell>
          <cell r="C61" t="str">
            <v>m</v>
          </cell>
          <cell r="D61">
            <v>10143</v>
          </cell>
          <cell r="E61">
            <v>1419</v>
          </cell>
          <cell r="F61">
            <v>14392917</v>
          </cell>
        </row>
        <row r="62">
          <cell r="A62">
            <v>4042130</v>
          </cell>
          <cell r="B62" t="str">
            <v>Alquiler retroexcav. hr.diurna</v>
          </cell>
          <cell r="C62" t="str">
            <v>h</v>
          </cell>
          <cell r="D62">
            <v>24</v>
          </cell>
          <cell r="E62">
            <v>70668</v>
          </cell>
          <cell r="F62">
            <v>1696032</v>
          </cell>
        </row>
        <row r="63">
          <cell r="A63">
            <v>4042132</v>
          </cell>
          <cell r="B63" t="str">
            <v>Alquiler retroexcav. hr.noctur</v>
          </cell>
          <cell r="C63" t="str">
            <v>h</v>
          </cell>
          <cell r="D63">
            <v>12</v>
          </cell>
          <cell r="E63">
            <v>81068</v>
          </cell>
          <cell r="F63">
            <v>972816</v>
          </cell>
        </row>
        <row r="64">
          <cell r="A64">
            <v>4042136</v>
          </cell>
          <cell r="B64" t="str">
            <v>Alquiler volqueta 6m3 hr.diurn</v>
          </cell>
          <cell r="C64" t="str">
            <v>h</v>
          </cell>
          <cell r="D64">
            <v>24</v>
          </cell>
          <cell r="E64">
            <v>38042</v>
          </cell>
          <cell r="F64">
            <v>913008</v>
          </cell>
        </row>
        <row r="65">
          <cell r="A65">
            <v>4042137</v>
          </cell>
          <cell r="B65" t="str">
            <v>Alquiler volqueta 6m3 hr.noctu</v>
          </cell>
          <cell r="C65" t="str">
            <v>h</v>
          </cell>
          <cell r="D65">
            <v>12</v>
          </cell>
          <cell r="E65">
            <v>47553</v>
          </cell>
          <cell r="F65">
            <v>570636</v>
          </cell>
        </row>
        <row r="66">
          <cell r="A66">
            <v>4042150</v>
          </cell>
          <cell r="B66" t="str">
            <v>Ayudante incluye prestaciones</v>
          </cell>
          <cell r="C66" t="str">
            <v>h</v>
          </cell>
          <cell r="D66">
            <v>960</v>
          </cell>
          <cell r="E66">
            <v>5372</v>
          </cell>
          <cell r="F66">
            <v>5157120</v>
          </cell>
        </row>
        <row r="67">
          <cell r="A67">
            <v>4042152</v>
          </cell>
          <cell r="B67" t="str">
            <v>Oficial incluye prestaciones</v>
          </cell>
          <cell r="C67" t="str">
            <v>h</v>
          </cell>
          <cell r="D67">
            <v>480</v>
          </cell>
          <cell r="E67">
            <v>11013</v>
          </cell>
          <cell r="F67">
            <v>5286240</v>
          </cell>
        </row>
        <row r="68">
          <cell r="A68">
            <v>4042200</v>
          </cell>
          <cell r="B68" t="str">
            <v>OTRAS OBRAS VARIAS-CONTINUACIÓN</v>
          </cell>
          <cell r="D68">
            <v>0</v>
          </cell>
          <cell r="E68">
            <v>0</v>
          </cell>
          <cell r="F68">
            <v>2141016</v>
          </cell>
        </row>
        <row r="69">
          <cell r="A69">
            <v>4042201</v>
          </cell>
          <cell r="B69" t="str">
            <v>Compresor 125 P3/min-in.mart.d</v>
          </cell>
          <cell r="C69" t="str">
            <v>h</v>
          </cell>
          <cell r="D69">
            <v>24</v>
          </cell>
          <cell r="E69">
            <v>53259</v>
          </cell>
          <cell r="F69">
            <v>1278216</v>
          </cell>
        </row>
        <row r="70">
          <cell r="A70">
            <v>4042203</v>
          </cell>
          <cell r="B70" t="str">
            <v>Compresor 125 P3/min-in.mart.n</v>
          </cell>
          <cell r="C70" t="str">
            <v>h</v>
          </cell>
          <cell r="D70">
            <v>12</v>
          </cell>
          <cell r="E70">
            <v>71900</v>
          </cell>
          <cell r="F70">
            <v>862800</v>
          </cell>
        </row>
        <row r="71">
          <cell r="A71">
            <v>0</v>
          </cell>
        </row>
        <row r="72">
          <cell r="A72">
            <v>4050000</v>
          </cell>
          <cell r="B72" t="str">
            <v>FABRICACIÓN Y UTILIZACIÓN CTO.</v>
          </cell>
          <cell r="D72">
            <v>0</v>
          </cell>
          <cell r="E72">
            <v>0</v>
          </cell>
          <cell r="F72">
            <v>3510676</v>
          </cell>
        </row>
        <row r="73">
          <cell r="A73">
            <v>4051100</v>
          </cell>
          <cell r="B73" t="str">
            <v>CONCRETOS DE 21 MPa</v>
          </cell>
          <cell r="D73">
            <v>0</v>
          </cell>
          <cell r="E73">
            <v>0</v>
          </cell>
          <cell r="F73">
            <v>3510676</v>
          </cell>
        </row>
        <row r="74">
          <cell r="A74">
            <v>4051101</v>
          </cell>
          <cell r="B74" t="str">
            <v>STC Cto.21MPa em.tuxve-an-ap</v>
          </cell>
          <cell r="C74" t="str">
            <v>m3</v>
          </cell>
          <cell r="D74">
            <v>13</v>
          </cell>
          <cell r="E74">
            <v>270052</v>
          </cell>
          <cell r="F74">
            <v>3510676</v>
          </cell>
        </row>
        <row r="75">
          <cell r="A75">
            <v>0</v>
          </cell>
        </row>
        <row r="76">
          <cell r="A76">
            <v>4060000</v>
          </cell>
          <cell r="B76" t="str">
            <v>ACERO DE REFUERZO</v>
          </cell>
          <cell r="D76">
            <v>0</v>
          </cell>
          <cell r="E76">
            <v>0</v>
          </cell>
          <cell r="F76">
            <v>555420</v>
          </cell>
        </row>
        <row r="77">
          <cell r="A77">
            <v>4060100</v>
          </cell>
          <cell r="B77" t="str">
            <v>BARRAS DE ACERO DE REFUERZO</v>
          </cell>
          <cell r="D77">
            <v>0</v>
          </cell>
          <cell r="E77">
            <v>0</v>
          </cell>
          <cell r="F77">
            <v>555420</v>
          </cell>
        </row>
        <row r="78">
          <cell r="A78">
            <v>4060120</v>
          </cell>
          <cell r="B78" t="str">
            <v>S.T.F.C.acero refuerzo 420 MPa 1/2"</v>
          </cell>
          <cell r="C78" t="str">
            <v>kg</v>
          </cell>
          <cell r="D78">
            <v>60</v>
          </cell>
          <cell r="E78">
            <v>3710</v>
          </cell>
          <cell r="F78">
            <v>222600</v>
          </cell>
        </row>
        <row r="79">
          <cell r="A79">
            <v>4060122</v>
          </cell>
          <cell r="B79" t="str">
            <v>S.T.F.C.acero refuerzo 420 MPa 3/8"</v>
          </cell>
          <cell r="C79" t="str">
            <v>kg</v>
          </cell>
          <cell r="D79">
            <v>60</v>
          </cell>
          <cell r="E79">
            <v>5547</v>
          </cell>
          <cell r="F79">
            <v>332820</v>
          </cell>
        </row>
        <row r="80">
          <cell r="A80">
            <v>0</v>
          </cell>
        </row>
        <row r="81">
          <cell r="A81">
            <v>4070000</v>
          </cell>
          <cell r="B81" t="str">
            <v>REDES DISTRIB.ACOM.YCOND.ACDTO</v>
          </cell>
          <cell r="D81">
            <v>0</v>
          </cell>
          <cell r="E81">
            <v>0</v>
          </cell>
          <cell r="F81">
            <v>638555084</v>
          </cell>
        </row>
        <row r="82">
          <cell r="A82">
            <v>4071000</v>
          </cell>
          <cell r="B82" t="str">
            <v>TUBERÍAS DE ACERO</v>
          </cell>
          <cell r="D82">
            <v>0</v>
          </cell>
          <cell r="E82">
            <v>0</v>
          </cell>
          <cell r="F82">
            <v>18457907</v>
          </cell>
        </row>
        <row r="83">
          <cell r="A83">
            <v>4071004</v>
          </cell>
          <cell r="B83" t="str">
            <v>STC Tuberia acero 2"</v>
          </cell>
          <cell r="C83" t="str">
            <v>m</v>
          </cell>
          <cell r="D83">
            <v>10</v>
          </cell>
          <cell r="E83">
            <v>34151</v>
          </cell>
          <cell r="F83">
            <v>341510</v>
          </cell>
        </row>
        <row r="84">
          <cell r="A84">
            <v>4071008</v>
          </cell>
          <cell r="B84" t="str">
            <v>STC Tuberia acero 3"</v>
          </cell>
          <cell r="C84" t="str">
            <v>m</v>
          </cell>
          <cell r="D84">
            <v>113</v>
          </cell>
          <cell r="E84">
            <v>75385</v>
          </cell>
          <cell r="F84">
            <v>8518505</v>
          </cell>
        </row>
        <row r="85">
          <cell r="A85">
            <v>4071010</v>
          </cell>
          <cell r="B85" t="str">
            <v>STC Tuberia acero 4"</v>
          </cell>
          <cell r="C85" t="str">
            <v>m</v>
          </cell>
          <cell r="D85">
            <v>13</v>
          </cell>
          <cell r="E85">
            <v>106533</v>
          </cell>
          <cell r="F85">
            <v>1384929</v>
          </cell>
        </row>
        <row r="86">
          <cell r="A86">
            <v>4071014</v>
          </cell>
          <cell r="B86" t="str">
            <v>STC Tuberia acero 6"</v>
          </cell>
          <cell r="C86" t="str">
            <v>m</v>
          </cell>
          <cell r="D86">
            <v>2</v>
          </cell>
          <cell r="E86">
            <v>184010</v>
          </cell>
          <cell r="F86">
            <v>368020</v>
          </cell>
        </row>
        <row r="87">
          <cell r="A87">
            <v>4071016</v>
          </cell>
          <cell r="B87" t="str">
            <v>STC Tuberia acero 8"</v>
          </cell>
          <cell r="C87" t="str">
            <v>m</v>
          </cell>
          <cell r="D87">
            <v>1</v>
          </cell>
          <cell r="E87">
            <v>274790</v>
          </cell>
          <cell r="F87">
            <v>274790</v>
          </cell>
        </row>
        <row r="88">
          <cell r="A88">
            <v>4071018</v>
          </cell>
          <cell r="B88" t="str">
            <v>STC Tuberia acero 10"</v>
          </cell>
          <cell r="C88" t="str">
            <v>m</v>
          </cell>
          <cell r="D88">
            <v>7</v>
          </cell>
          <cell r="E88">
            <v>387661</v>
          </cell>
          <cell r="F88">
            <v>2713627</v>
          </cell>
        </row>
        <row r="89">
          <cell r="A89">
            <v>4071068</v>
          </cell>
          <cell r="B89" t="str">
            <v>STC Tub. galvanix. pesada 11/2"</v>
          </cell>
          <cell r="C89" t="str">
            <v>m</v>
          </cell>
          <cell r="D89">
            <v>306</v>
          </cell>
          <cell r="E89">
            <v>15871</v>
          </cell>
          <cell r="F89">
            <v>4856526</v>
          </cell>
        </row>
        <row r="90">
          <cell r="A90">
            <v>4071500</v>
          </cell>
          <cell r="B90" t="str">
            <v>TEES Y TAPONES EN ACERO</v>
          </cell>
          <cell r="D90">
            <v>0</v>
          </cell>
          <cell r="E90">
            <v>0</v>
          </cell>
          <cell r="F90">
            <v>21455799</v>
          </cell>
        </row>
        <row r="91">
          <cell r="A91">
            <v>4071531</v>
          </cell>
          <cell r="B91" t="str">
            <v>STC Tee partida R.D 6"x3"</v>
          </cell>
          <cell r="C91" t="str">
            <v>un</v>
          </cell>
          <cell r="D91">
            <v>7</v>
          </cell>
          <cell r="E91">
            <v>2634924</v>
          </cell>
          <cell r="F91">
            <v>18444468</v>
          </cell>
        </row>
        <row r="92">
          <cell r="A92">
            <v>4071541</v>
          </cell>
          <cell r="B92" t="str">
            <v>STC Tee partida R.B 8"x6"</v>
          </cell>
          <cell r="C92" t="str">
            <v>un</v>
          </cell>
          <cell r="D92">
            <v>1</v>
          </cell>
          <cell r="E92">
            <v>3011331</v>
          </cell>
          <cell r="F92">
            <v>3011331</v>
          </cell>
        </row>
        <row r="93">
          <cell r="A93">
            <v>4072000</v>
          </cell>
          <cell r="B93" t="str">
            <v>TUBERÍAS Y ACCESORIOS DE H.D.</v>
          </cell>
          <cell r="D93">
            <v>0</v>
          </cell>
          <cell r="E93">
            <v>0</v>
          </cell>
          <cell r="F93">
            <v>18722245</v>
          </cell>
        </row>
        <row r="94">
          <cell r="A94">
            <v>4072006</v>
          </cell>
          <cell r="B94" t="str">
            <v>STC Tuberia H.D. 6"</v>
          </cell>
          <cell r="C94" t="str">
            <v>m</v>
          </cell>
          <cell r="D94">
            <v>1396</v>
          </cell>
          <cell r="E94">
            <v>13335</v>
          </cell>
          <cell r="F94">
            <v>18615660</v>
          </cell>
        </row>
        <row r="95">
          <cell r="A95">
            <v>4072008</v>
          </cell>
          <cell r="B95" t="str">
            <v>STC Tuberia H.D. 8"</v>
          </cell>
          <cell r="C95" t="str">
            <v>m</v>
          </cell>
          <cell r="D95">
            <v>5</v>
          </cell>
          <cell r="E95">
            <v>21317</v>
          </cell>
          <cell r="F95">
            <v>106585</v>
          </cell>
        </row>
        <row r="96">
          <cell r="A96">
            <v>4072100</v>
          </cell>
          <cell r="B96" t="str">
            <v>CODOS EN H.D.</v>
          </cell>
          <cell r="D96">
            <v>0</v>
          </cell>
          <cell r="E96">
            <v>0</v>
          </cell>
          <cell r="F96">
            <v>9597735</v>
          </cell>
        </row>
        <row r="97">
          <cell r="A97">
            <v>4072152</v>
          </cell>
          <cell r="B97" t="str">
            <v>STC codo H.D-J.R. PVC 45° 6"</v>
          </cell>
          <cell r="C97" t="str">
            <v>un</v>
          </cell>
          <cell r="D97">
            <v>28</v>
          </cell>
          <cell r="E97">
            <v>238066</v>
          </cell>
          <cell r="F97">
            <v>6665848</v>
          </cell>
        </row>
        <row r="98">
          <cell r="A98">
            <v>4072174</v>
          </cell>
          <cell r="B98" t="str">
            <v>STC codo H.D-J.R. PVC 22.5° 6"</v>
          </cell>
          <cell r="C98" t="str">
            <v>un</v>
          </cell>
          <cell r="D98">
            <v>7</v>
          </cell>
          <cell r="E98">
            <v>216762</v>
          </cell>
          <cell r="F98">
            <v>1517334</v>
          </cell>
        </row>
        <row r="99">
          <cell r="A99">
            <v>4072192</v>
          </cell>
          <cell r="B99" t="str">
            <v>STC codo H.D-J.R.PVC 11.25° 6"</v>
          </cell>
          <cell r="C99" t="str">
            <v>un</v>
          </cell>
          <cell r="D99">
            <v>7</v>
          </cell>
          <cell r="E99">
            <v>202079</v>
          </cell>
          <cell r="F99">
            <v>1414553</v>
          </cell>
        </row>
        <row r="100">
          <cell r="A100">
            <v>4072300</v>
          </cell>
          <cell r="B100" t="str">
            <v>REDUCCIONES Y TEES EN H.D.</v>
          </cell>
          <cell r="D100">
            <v>0</v>
          </cell>
          <cell r="E100">
            <v>0</v>
          </cell>
          <cell r="F100">
            <v>16054785</v>
          </cell>
        </row>
        <row r="101">
          <cell r="A101">
            <v>4072302</v>
          </cell>
          <cell r="B101" t="str">
            <v>STC Reduccion H.D-E.L. PVC 3"x2"</v>
          </cell>
          <cell r="C101" t="str">
            <v>un</v>
          </cell>
          <cell r="D101">
            <v>18</v>
          </cell>
          <cell r="E101">
            <v>52691</v>
          </cell>
          <cell r="F101">
            <v>948438</v>
          </cell>
        </row>
        <row r="102">
          <cell r="A102">
            <v>4072304</v>
          </cell>
          <cell r="B102" t="str">
            <v>STC Reduccion H.D-E.L. PVC 4"x2"</v>
          </cell>
          <cell r="C102" t="str">
            <v>un</v>
          </cell>
          <cell r="D102">
            <v>4</v>
          </cell>
          <cell r="E102">
            <v>64822</v>
          </cell>
          <cell r="F102">
            <v>259288</v>
          </cell>
        </row>
        <row r="103">
          <cell r="A103">
            <v>4072306</v>
          </cell>
          <cell r="B103" t="str">
            <v>STC Reduccion H.D-E.L. PVC 4"x3"</v>
          </cell>
          <cell r="C103" t="str">
            <v>un</v>
          </cell>
          <cell r="D103">
            <v>4</v>
          </cell>
          <cell r="E103">
            <v>80039</v>
          </cell>
          <cell r="F103">
            <v>320156</v>
          </cell>
        </row>
        <row r="104">
          <cell r="A104">
            <v>4072354</v>
          </cell>
          <cell r="B104" t="str">
            <v>STC Tee H.D-E.L. PVC 3"x3"</v>
          </cell>
          <cell r="C104" t="str">
            <v>un</v>
          </cell>
          <cell r="D104">
            <v>46</v>
          </cell>
          <cell r="E104">
            <v>98341</v>
          </cell>
          <cell r="F104">
            <v>4523686</v>
          </cell>
        </row>
        <row r="105">
          <cell r="A105">
            <v>4072358</v>
          </cell>
          <cell r="B105" t="str">
            <v>STC Tee H.D-E.L. PVC 4"x3"</v>
          </cell>
          <cell r="C105" t="str">
            <v>un</v>
          </cell>
          <cell r="D105">
            <v>23</v>
          </cell>
          <cell r="E105">
            <v>125690</v>
          </cell>
          <cell r="F105">
            <v>2890870</v>
          </cell>
        </row>
        <row r="106">
          <cell r="A106">
            <v>4072360</v>
          </cell>
          <cell r="B106" t="str">
            <v>STC Tee H.D-E.L. PVC 4"x4"</v>
          </cell>
          <cell r="C106" t="str">
            <v>un</v>
          </cell>
          <cell r="D106">
            <v>25</v>
          </cell>
          <cell r="E106">
            <v>145472</v>
          </cell>
          <cell r="F106">
            <v>3636800</v>
          </cell>
        </row>
        <row r="107">
          <cell r="A107">
            <v>4072384</v>
          </cell>
          <cell r="B107" t="str">
            <v>STC Tee H.D-E.L. AC 6"x3"</v>
          </cell>
          <cell r="C107" t="str">
            <v>un</v>
          </cell>
          <cell r="D107">
            <v>6</v>
          </cell>
          <cell r="E107">
            <v>227201</v>
          </cell>
          <cell r="F107">
            <v>1363206</v>
          </cell>
        </row>
        <row r="108">
          <cell r="A108">
            <v>4072388</v>
          </cell>
          <cell r="B108" t="str">
            <v>STC Tee H.D-E.L. AC 6"x6"</v>
          </cell>
          <cell r="C108" t="str">
            <v>un</v>
          </cell>
          <cell r="D108">
            <v>7</v>
          </cell>
          <cell r="E108">
            <v>301763</v>
          </cell>
          <cell r="F108">
            <v>2112341</v>
          </cell>
        </row>
        <row r="109">
          <cell r="A109">
            <v>4072400</v>
          </cell>
          <cell r="B109" t="str">
            <v>TEES Y TAPONES EN H.D.</v>
          </cell>
          <cell r="D109">
            <v>0</v>
          </cell>
          <cell r="E109">
            <v>0</v>
          </cell>
          <cell r="F109">
            <v>1231287</v>
          </cell>
        </row>
        <row r="110">
          <cell r="A110">
            <v>4072450</v>
          </cell>
          <cell r="B110" t="str">
            <v>STC Tapon H.D-PVC 2"</v>
          </cell>
          <cell r="C110" t="str">
            <v>un</v>
          </cell>
          <cell r="D110">
            <v>1</v>
          </cell>
          <cell r="E110">
            <v>31806</v>
          </cell>
          <cell r="F110">
            <v>31806</v>
          </cell>
        </row>
        <row r="111">
          <cell r="A111">
            <v>4072452</v>
          </cell>
          <cell r="B111" t="str">
            <v>STC Tapon H.D-PVC 3"</v>
          </cell>
          <cell r="C111" t="str">
            <v>un</v>
          </cell>
          <cell r="D111">
            <v>25</v>
          </cell>
          <cell r="E111">
            <v>45082</v>
          </cell>
          <cell r="F111">
            <v>1127050</v>
          </cell>
        </row>
        <row r="112">
          <cell r="A112">
            <v>4072454</v>
          </cell>
          <cell r="B112" t="str">
            <v>STC Tapon H.D-PVC 4"</v>
          </cell>
          <cell r="C112" t="str">
            <v>un</v>
          </cell>
          <cell r="D112">
            <v>1</v>
          </cell>
          <cell r="E112">
            <v>72431</v>
          </cell>
          <cell r="F112">
            <v>72431</v>
          </cell>
        </row>
        <row r="113">
          <cell r="A113">
            <v>4073000</v>
          </cell>
          <cell r="B113" t="str">
            <v>TUBERÍAS DE PVC</v>
          </cell>
          <cell r="D113">
            <v>0</v>
          </cell>
          <cell r="E113">
            <v>0</v>
          </cell>
          <cell r="F113">
            <v>93360571</v>
          </cell>
        </row>
        <row r="114">
          <cell r="A114">
            <v>4073010</v>
          </cell>
          <cell r="B114" t="str">
            <v>STC Tub. PVC-P E.L. 3" RDE 13.5</v>
          </cell>
          <cell r="C114" t="str">
            <v>m</v>
          </cell>
          <cell r="D114">
            <v>6293</v>
          </cell>
          <cell r="E114">
            <v>9497</v>
          </cell>
          <cell r="F114">
            <v>59764621</v>
          </cell>
        </row>
        <row r="115">
          <cell r="A115">
            <v>4073012</v>
          </cell>
          <cell r="B115" t="str">
            <v>STC Tub. PVC-P E.L. 4" RDE 13.5</v>
          </cell>
          <cell r="C115" t="str">
            <v>m</v>
          </cell>
          <cell r="D115">
            <v>2309</v>
          </cell>
          <cell r="E115">
            <v>14550</v>
          </cell>
          <cell r="F115">
            <v>33595950</v>
          </cell>
        </row>
        <row r="116">
          <cell r="A116">
            <v>4073400</v>
          </cell>
          <cell r="B116" t="str">
            <v>CODOS EN PVC-P</v>
          </cell>
          <cell r="D116">
            <v>0</v>
          </cell>
          <cell r="E116">
            <v>0</v>
          </cell>
          <cell r="F116">
            <v>47997977</v>
          </cell>
        </row>
        <row r="117">
          <cell r="A117">
            <v>4073444</v>
          </cell>
          <cell r="B117" t="str">
            <v>STC Codo G.R. PVC-P 90° RDE 21 3"</v>
          </cell>
          <cell r="C117" t="str">
            <v>un</v>
          </cell>
          <cell r="D117">
            <v>3</v>
          </cell>
          <cell r="E117">
            <v>87277</v>
          </cell>
          <cell r="F117">
            <v>261831</v>
          </cell>
        </row>
        <row r="118">
          <cell r="A118">
            <v>4073446</v>
          </cell>
          <cell r="B118" t="str">
            <v>STC Codo G.R. PVC-P 90° RDE 21 4"</v>
          </cell>
          <cell r="C118" t="str">
            <v>un</v>
          </cell>
          <cell r="D118">
            <v>4</v>
          </cell>
          <cell r="E118">
            <v>161547</v>
          </cell>
          <cell r="F118">
            <v>646188</v>
          </cell>
        </row>
        <row r="119">
          <cell r="A119">
            <v>4073462</v>
          </cell>
          <cell r="B119" t="str">
            <v>STC Codo G.R. PVC-P 45° RDE 21 3"</v>
          </cell>
          <cell r="C119" t="str">
            <v>un</v>
          </cell>
          <cell r="D119">
            <v>426</v>
          </cell>
          <cell r="E119">
            <v>61480</v>
          </cell>
          <cell r="F119">
            <v>26190480</v>
          </cell>
        </row>
        <row r="120">
          <cell r="A120">
            <v>4073464</v>
          </cell>
          <cell r="B120" t="str">
            <v>STC Codo G.R. PVC-P 45° RDE 21 4"</v>
          </cell>
          <cell r="C120" t="str">
            <v>un</v>
          </cell>
          <cell r="D120">
            <v>100</v>
          </cell>
          <cell r="E120">
            <v>116953</v>
          </cell>
          <cell r="F120">
            <v>11695300</v>
          </cell>
        </row>
        <row r="121">
          <cell r="A121">
            <v>4073478</v>
          </cell>
          <cell r="B121" t="str">
            <v>STC Codo G.R. PVC-P22.5° RDE21 3"</v>
          </cell>
          <cell r="C121" t="str">
            <v>un</v>
          </cell>
          <cell r="D121">
            <v>56</v>
          </cell>
          <cell r="E121">
            <v>60625</v>
          </cell>
          <cell r="F121">
            <v>3395000</v>
          </cell>
        </row>
        <row r="122">
          <cell r="A122">
            <v>4073480</v>
          </cell>
          <cell r="B122" t="str">
            <v>STC Codo G.R. PVC-P22.5° RDE21 4"</v>
          </cell>
          <cell r="C122" t="str">
            <v>un</v>
          </cell>
          <cell r="D122">
            <v>14</v>
          </cell>
          <cell r="E122">
            <v>106132</v>
          </cell>
          <cell r="F122">
            <v>1485848</v>
          </cell>
        </row>
        <row r="123">
          <cell r="A123">
            <v>4073494</v>
          </cell>
          <cell r="B123" t="str">
            <v>STC Codo G.R.PVC-P11.25° RDE21 3"</v>
          </cell>
          <cell r="C123" t="str">
            <v>un</v>
          </cell>
          <cell r="D123">
            <v>50</v>
          </cell>
          <cell r="E123">
            <v>56049</v>
          </cell>
          <cell r="F123">
            <v>2802450</v>
          </cell>
        </row>
        <row r="124">
          <cell r="A124">
            <v>4073496</v>
          </cell>
          <cell r="B124" t="str">
            <v>STC Codo G.R.PVC-P11.25° RDE21 4"</v>
          </cell>
          <cell r="C124" t="str">
            <v>un</v>
          </cell>
          <cell r="D124">
            <v>15</v>
          </cell>
          <cell r="E124">
            <v>101392</v>
          </cell>
          <cell r="F124">
            <v>1520880</v>
          </cell>
        </row>
        <row r="125">
          <cell r="A125">
            <v>4075500</v>
          </cell>
          <cell r="B125" t="str">
            <v>TUBERÍAS Y ACCES. PF+UAD y PE-AL-PE</v>
          </cell>
          <cell r="D125">
            <v>0</v>
          </cell>
          <cell r="E125">
            <v>0</v>
          </cell>
          <cell r="F125">
            <v>29313060</v>
          </cell>
        </row>
        <row r="126">
          <cell r="A126">
            <v>4075511</v>
          </cell>
          <cell r="B126" t="str">
            <v>TC Tub. PE-AL-PE  1/2"</v>
          </cell>
          <cell r="C126" t="str">
            <v>un</v>
          </cell>
          <cell r="D126">
            <v>9830</v>
          </cell>
          <cell r="E126">
            <v>2982</v>
          </cell>
          <cell r="F126">
            <v>29313060</v>
          </cell>
        </row>
        <row r="127">
          <cell r="A127">
            <v>4076600</v>
          </cell>
          <cell r="B127" t="str">
            <v>DESVÍOS Y REDUCCIONES EN H.F.</v>
          </cell>
          <cell r="D127">
            <v>0</v>
          </cell>
          <cell r="E127">
            <v>0</v>
          </cell>
          <cell r="F127">
            <v>1954039</v>
          </cell>
        </row>
        <row r="128">
          <cell r="A128">
            <v>4076648</v>
          </cell>
          <cell r="B128" t="str">
            <v>STC Reduccion H.F. E.L. PVC 6"x2"</v>
          </cell>
          <cell r="C128" t="str">
            <v>un</v>
          </cell>
          <cell r="D128">
            <v>1</v>
          </cell>
          <cell r="E128">
            <v>125248</v>
          </cell>
          <cell r="F128">
            <v>125248</v>
          </cell>
        </row>
        <row r="129">
          <cell r="A129">
            <v>4076650</v>
          </cell>
          <cell r="B129" t="str">
            <v>STC Reduccion H.F. E.L. PVC 6"x3"</v>
          </cell>
          <cell r="C129" t="str">
            <v>un</v>
          </cell>
          <cell r="D129">
            <v>3</v>
          </cell>
          <cell r="E129">
            <v>154160</v>
          </cell>
          <cell r="F129">
            <v>462480</v>
          </cell>
        </row>
        <row r="130">
          <cell r="A130">
            <v>4076652</v>
          </cell>
          <cell r="B130" t="str">
            <v>STC Reduccion H.F. E.L. PVC 6"x4"</v>
          </cell>
          <cell r="C130" t="str">
            <v>un</v>
          </cell>
          <cell r="D130">
            <v>5</v>
          </cell>
          <cell r="E130">
            <v>167855</v>
          </cell>
          <cell r="F130">
            <v>839275</v>
          </cell>
        </row>
        <row r="131">
          <cell r="A131">
            <v>4076658</v>
          </cell>
          <cell r="B131" t="str">
            <v>STC Reduccion H.F. E.L. PVC 8"x4"</v>
          </cell>
          <cell r="C131" t="str">
            <v>un</v>
          </cell>
          <cell r="D131">
            <v>2</v>
          </cell>
          <cell r="E131">
            <v>263518</v>
          </cell>
          <cell r="F131">
            <v>527036</v>
          </cell>
        </row>
        <row r="132">
          <cell r="A132">
            <v>4076900</v>
          </cell>
          <cell r="B132" t="str">
            <v>TEES EN H.F.</v>
          </cell>
          <cell r="D132">
            <v>0</v>
          </cell>
          <cell r="E132">
            <v>0</v>
          </cell>
          <cell r="F132">
            <v>13822200</v>
          </cell>
        </row>
        <row r="133">
          <cell r="A133">
            <v>4076910</v>
          </cell>
          <cell r="B133" t="str">
            <v>STC Tee H.F. E.L. PVC-AC 6"x3"</v>
          </cell>
          <cell r="C133" t="str">
            <v>un</v>
          </cell>
          <cell r="D133">
            <v>18</v>
          </cell>
          <cell r="E133">
            <v>227201</v>
          </cell>
          <cell r="F133">
            <v>4089618</v>
          </cell>
        </row>
        <row r="134">
          <cell r="A134">
            <v>4076911</v>
          </cell>
          <cell r="B134" t="str">
            <v>STC Tee H.F. E.L. PVC-AC 6"x4"</v>
          </cell>
          <cell r="C134" t="str">
            <v>un</v>
          </cell>
          <cell r="D134">
            <v>3</v>
          </cell>
          <cell r="E134">
            <v>269808</v>
          </cell>
          <cell r="F134">
            <v>809424</v>
          </cell>
        </row>
        <row r="135">
          <cell r="A135">
            <v>4076946</v>
          </cell>
          <cell r="B135" t="str">
            <v>STC Tee H.F. E.L. PVC 8"x6"</v>
          </cell>
          <cell r="C135" t="str">
            <v>un</v>
          </cell>
          <cell r="D135">
            <v>2</v>
          </cell>
          <cell r="E135">
            <v>663722</v>
          </cell>
          <cell r="F135">
            <v>1327444</v>
          </cell>
        </row>
        <row r="136">
          <cell r="A136">
            <v>4076978</v>
          </cell>
          <cell r="B136" t="str">
            <v>STC Tee H.F. E.L. AC 8"x3"</v>
          </cell>
          <cell r="C136" t="str">
            <v>un</v>
          </cell>
          <cell r="D136">
            <v>11</v>
          </cell>
          <cell r="E136">
            <v>546552</v>
          </cell>
          <cell r="F136">
            <v>6012072</v>
          </cell>
        </row>
        <row r="137">
          <cell r="A137">
            <v>4076984</v>
          </cell>
          <cell r="B137" t="str">
            <v>STC Tee H.F. E.L. AC 8"x8"</v>
          </cell>
          <cell r="C137" t="str">
            <v>un</v>
          </cell>
          <cell r="D137">
            <v>1</v>
          </cell>
          <cell r="E137">
            <v>709373</v>
          </cell>
          <cell r="F137">
            <v>709373</v>
          </cell>
        </row>
        <row r="138">
          <cell r="A138">
            <v>4076992</v>
          </cell>
          <cell r="B138" t="str">
            <v>STC Tee H.F. E.L. AC 10"x6"</v>
          </cell>
          <cell r="C138" t="str">
            <v>un</v>
          </cell>
          <cell r="D138">
            <v>1</v>
          </cell>
          <cell r="E138">
            <v>874269</v>
          </cell>
          <cell r="F138">
            <v>874269</v>
          </cell>
        </row>
        <row r="139">
          <cell r="A139">
            <v>4077200</v>
          </cell>
          <cell r="B139" t="str">
            <v>TEES Y TAPONES EN H.F. Continua 3..</v>
          </cell>
          <cell r="D139">
            <v>0</v>
          </cell>
          <cell r="E139">
            <v>0</v>
          </cell>
          <cell r="F139">
            <v>275268</v>
          </cell>
        </row>
        <row r="140">
          <cell r="A140">
            <v>4077290</v>
          </cell>
          <cell r="B140" t="str">
            <v>Retiro tapones existente 3"y 4"</v>
          </cell>
          <cell r="C140" t="str">
            <v>un</v>
          </cell>
          <cell r="D140">
            <v>7</v>
          </cell>
          <cell r="E140">
            <v>39324</v>
          </cell>
          <cell r="F140">
            <v>275268</v>
          </cell>
        </row>
        <row r="141">
          <cell r="A141">
            <v>4078200</v>
          </cell>
          <cell r="B141" t="str">
            <v>VÁLVULAS DE COMPUERTA</v>
          </cell>
          <cell r="D141">
            <v>0</v>
          </cell>
          <cell r="E141">
            <v>0</v>
          </cell>
          <cell r="F141">
            <v>2156010</v>
          </cell>
        </row>
        <row r="142">
          <cell r="A142">
            <v>4078204</v>
          </cell>
          <cell r="B142" t="str">
            <v>STC Valvula c.elas.H.D. EL.PVC 3"</v>
          </cell>
          <cell r="C142" t="str">
            <v>un</v>
          </cell>
          <cell r="D142">
            <v>34</v>
          </cell>
          <cell r="E142">
            <v>17783</v>
          </cell>
          <cell r="F142">
            <v>604622</v>
          </cell>
        </row>
        <row r="143">
          <cell r="A143">
            <v>4078206</v>
          </cell>
          <cell r="B143" t="str">
            <v>STC Valvula c.elas.H.D. EL.PVC 4"</v>
          </cell>
          <cell r="C143" t="str">
            <v>un</v>
          </cell>
          <cell r="D143">
            <v>39</v>
          </cell>
          <cell r="E143">
            <v>22232</v>
          </cell>
          <cell r="F143">
            <v>867048</v>
          </cell>
        </row>
        <row r="144">
          <cell r="A144">
            <v>4078218</v>
          </cell>
          <cell r="B144" t="str">
            <v>STC Valvula c.elas.H.D. EL.AC 6"</v>
          </cell>
          <cell r="C144" t="str">
            <v>un</v>
          </cell>
          <cell r="D144">
            <v>12</v>
          </cell>
          <cell r="E144">
            <v>52638</v>
          </cell>
          <cell r="F144">
            <v>631656</v>
          </cell>
        </row>
        <row r="145">
          <cell r="A145">
            <v>4078220</v>
          </cell>
          <cell r="B145" t="str">
            <v>STC Valvula c.elas.H.D. EL.AC 8"</v>
          </cell>
          <cell r="C145" t="str">
            <v>un</v>
          </cell>
          <cell r="D145">
            <v>1</v>
          </cell>
          <cell r="E145">
            <v>52684</v>
          </cell>
          <cell r="F145">
            <v>52684</v>
          </cell>
        </row>
        <row r="146">
          <cell r="A146">
            <v>4078300</v>
          </cell>
          <cell r="B146" t="str">
            <v>VÁLVULAS DE COMPUERTA Continuación.</v>
          </cell>
          <cell r="D146">
            <v>0</v>
          </cell>
          <cell r="E146">
            <v>0</v>
          </cell>
          <cell r="F146">
            <v>80642110</v>
          </cell>
        </row>
        <row r="147">
          <cell r="A147">
            <v>4078350</v>
          </cell>
          <cell r="B147" t="str">
            <v>ST e Intercal.Valv.d.com.VNA 2"</v>
          </cell>
          <cell r="C147" t="str">
            <v>un</v>
          </cell>
          <cell r="D147">
            <v>41</v>
          </cell>
          <cell r="E147">
            <v>442439</v>
          </cell>
          <cell r="F147">
            <v>18139999</v>
          </cell>
        </row>
        <row r="148">
          <cell r="A148">
            <v>4078371</v>
          </cell>
          <cell r="B148" t="str">
            <v>T e Intercal.Valv.d.com.VNA 3"</v>
          </cell>
          <cell r="C148" t="str">
            <v>un</v>
          </cell>
          <cell r="D148">
            <v>144</v>
          </cell>
          <cell r="E148">
            <v>218209</v>
          </cell>
          <cell r="F148">
            <v>31422096</v>
          </cell>
        </row>
        <row r="149">
          <cell r="A149">
            <v>4078372</v>
          </cell>
          <cell r="B149" t="str">
            <v>T e Intercal.Valv.d.com.VNA 4"</v>
          </cell>
          <cell r="C149" t="str">
            <v>un</v>
          </cell>
          <cell r="D149">
            <v>59</v>
          </cell>
          <cell r="E149">
            <v>242421</v>
          </cell>
          <cell r="F149">
            <v>14302839</v>
          </cell>
        </row>
        <row r="150">
          <cell r="A150">
            <v>4078373</v>
          </cell>
          <cell r="B150" t="str">
            <v>T e Intercal.Valv.d.com.VNA 6"</v>
          </cell>
          <cell r="C150" t="str">
            <v>un</v>
          </cell>
          <cell r="D150">
            <v>35</v>
          </cell>
          <cell r="E150">
            <v>368134</v>
          </cell>
          <cell r="F150">
            <v>12884690</v>
          </cell>
        </row>
        <row r="151">
          <cell r="A151">
            <v>4078374</v>
          </cell>
          <cell r="B151" t="str">
            <v>T e Intercal.Valv.d.com.VNA 8"</v>
          </cell>
          <cell r="C151" t="str">
            <v>un</v>
          </cell>
          <cell r="D151">
            <v>4</v>
          </cell>
          <cell r="E151">
            <v>553780</v>
          </cell>
          <cell r="F151">
            <v>2215120</v>
          </cell>
        </row>
        <row r="152">
          <cell r="A152">
            <v>4078375</v>
          </cell>
          <cell r="B152" t="str">
            <v>T e Intercal.Valv.d.com.VNA 10"</v>
          </cell>
          <cell r="C152" t="str">
            <v>un</v>
          </cell>
          <cell r="D152">
            <v>2</v>
          </cell>
          <cell r="E152">
            <v>838683</v>
          </cell>
          <cell r="F152">
            <v>1677366</v>
          </cell>
        </row>
        <row r="153">
          <cell r="A153">
            <v>4078400</v>
          </cell>
          <cell r="B153" t="str">
            <v>VÁLVULAS REGULADORAS PRESIÓN</v>
          </cell>
          <cell r="D153">
            <v>0</v>
          </cell>
          <cell r="E153">
            <v>0</v>
          </cell>
          <cell r="F153">
            <v>100258724</v>
          </cell>
        </row>
        <row r="154">
          <cell r="A154">
            <v>4078412</v>
          </cell>
          <cell r="B154" t="str">
            <v>STC Valvula reg.pre sin m.fluj 3"</v>
          </cell>
          <cell r="C154" t="str">
            <v>un</v>
          </cell>
          <cell r="D154">
            <v>12</v>
          </cell>
          <cell r="E154">
            <v>5746524</v>
          </cell>
          <cell r="F154">
            <v>68958288</v>
          </cell>
        </row>
        <row r="155">
          <cell r="A155">
            <v>4078416</v>
          </cell>
          <cell r="B155" t="str">
            <v>STC Valvula reg.pre sin m.fluj 4"</v>
          </cell>
          <cell r="C155" t="str">
            <v>un</v>
          </cell>
          <cell r="D155">
            <v>1</v>
          </cell>
          <cell r="E155">
            <v>7058802</v>
          </cell>
          <cell r="F155">
            <v>7058802</v>
          </cell>
        </row>
        <row r="156">
          <cell r="A156">
            <v>4078420</v>
          </cell>
          <cell r="B156" t="str">
            <v>STC Valvula reg.pre sin m.fluj 6"</v>
          </cell>
          <cell r="C156" t="str">
            <v>un</v>
          </cell>
          <cell r="D156">
            <v>2</v>
          </cell>
          <cell r="E156">
            <v>12120817</v>
          </cell>
          <cell r="F156">
            <v>24241634</v>
          </cell>
        </row>
        <row r="157">
          <cell r="A157">
            <v>4078700</v>
          </cell>
          <cell r="B157" t="str">
            <v>HIDRANTES</v>
          </cell>
          <cell r="D157">
            <v>0</v>
          </cell>
          <cell r="E157">
            <v>0</v>
          </cell>
          <cell r="F157">
            <v>44133</v>
          </cell>
        </row>
        <row r="158">
          <cell r="A158">
            <v>4078760</v>
          </cell>
          <cell r="B158" t="str">
            <v>T.C. de hidrante 3"</v>
          </cell>
          <cell r="C158" t="str">
            <v>un</v>
          </cell>
          <cell r="D158">
            <v>1</v>
          </cell>
          <cell r="E158">
            <v>44133</v>
          </cell>
          <cell r="F158">
            <v>44133</v>
          </cell>
        </row>
        <row r="159">
          <cell r="A159">
            <v>4079000</v>
          </cell>
          <cell r="B159" t="str">
            <v>UNIONES MECÁNICAS  Continuación1...</v>
          </cell>
          <cell r="D159">
            <v>0</v>
          </cell>
          <cell r="E159">
            <v>0</v>
          </cell>
          <cell r="F159">
            <v>12086051</v>
          </cell>
        </row>
        <row r="160">
          <cell r="A160">
            <v>4079080</v>
          </cell>
          <cell r="B160" t="str">
            <v>STC Union H.F. Tipo dresser 3"</v>
          </cell>
          <cell r="C160" t="str">
            <v>un</v>
          </cell>
          <cell r="D160">
            <v>99</v>
          </cell>
          <cell r="E160">
            <v>86644</v>
          </cell>
          <cell r="F160">
            <v>8577756</v>
          </cell>
        </row>
        <row r="161">
          <cell r="A161">
            <v>4079082</v>
          </cell>
          <cell r="B161" t="str">
            <v>STC Union H.F. Tipo dresser 4"</v>
          </cell>
          <cell r="C161" t="str">
            <v>un</v>
          </cell>
          <cell r="D161">
            <v>17</v>
          </cell>
          <cell r="E161">
            <v>105332</v>
          </cell>
          <cell r="F161">
            <v>1790644</v>
          </cell>
        </row>
        <row r="162">
          <cell r="A162">
            <v>4079084</v>
          </cell>
          <cell r="B162" t="str">
            <v>STC Union H.F. Tipo dresser 6"</v>
          </cell>
          <cell r="C162" t="str">
            <v>un</v>
          </cell>
          <cell r="D162">
            <v>4</v>
          </cell>
          <cell r="E162">
            <v>157249</v>
          </cell>
          <cell r="F162">
            <v>628996</v>
          </cell>
        </row>
        <row r="163">
          <cell r="A163">
            <v>4079086</v>
          </cell>
          <cell r="B163" t="str">
            <v>STC Union H.F. Tipo dresser 8"</v>
          </cell>
          <cell r="C163" t="str">
            <v>un</v>
          </cell>
          <cell r="D163">
            <v>5</v>
          </cell>
          <cell r="E163">
            <v>217731</v>
          </cell>
          <cell r="F163">
            <v>1088655</v>
          </cell>
        </row>
        <row r="164">
          <cell r="A164">
            <v>4079100</v>
          </cell>
          <cell r="B164" t="str">
            <v>UNIONES MECÁNICAS  Continuanción2..</v>
          </cell>
          <cell r="D164">
            <v>0</v>
          </cell>
          <cell r="E164">
            <v>0</v>
          </cell>
          <cell r="F164">
            <v>27980702</v>
          </cell>
        </row>
        <row r="165">
          <cell r="A165">
            <v>4079149</v>
          </cell>
          <cell r="B165" t="str">
            <v>STC unión univ. Ra59.5-72.0 mm</v>
          </cell>
          <cell r="C165" t="str">
            <v>un</v>
          </cell>
          <cell r="D165">
            <v>23</v>
          </cell>
          <cell r="E165">
            <v>43499</v>
          </cell>
          <cell r="F165">
            <v>1000477</v>
          </cell>
        </row>
        <row r="166">
          <cell r="A166">
            <v>4079150</v>
          </cell>
          <cell r="B166" t="str">
            <v>STC unión univ.Ra.88-102 75mm</v>
          </cell>
          <cell r="C166" t="str">
            <v>un</v>
          </cell>
          <cell r="D166">
            <v>46</v>
          </cell>
          <cell r="E166">
            <v>104615</v>
          </cell>
          <cell r="F166">
            <v>4812290</v>
          </cell>
        </row>
        <row r="167">
          <cell r="A167">
            <v>4079152</v>
          </cell>
          <cell r="B167" t="str">
            <v>STC unión univ.Ra.109-127 4"</v>
          </cell>
          <cell r="C167" t="str">
            <v>un</v>
          </cell>
          <cell r="D167">
            <v>59</v>
          </cell>
          <cell r="E167">
            <v>106504</v>
          </cell>
          <cell r="F167">
            <v>6283736</v>
          </cell>
        </row>
        <row r="168">
          <cell r="A168">
            <v>4079154</v>
          </cell>
          <cell r="B168" t="str">
            <v>STC unión univ.Ra.159-181 6"</v>
          </cell>
          <cell r="C168" t="str">
            <v>un</v>
          </cell>
          <cell r="D168">
            <v>48</v>
          </cell>
          <cell r="E168">
            <v>172633</v>
          </cell>
          <cell r="F168">
            <v>8286384</v>
          </cell>
        </row>
        <row r="169">
          <cell r="A169">
            <v>4079156</v>
          </cell>
          <cell r="B169" t="str">
            <v>STC unión univ.Ra.218-235 8"</v>
          </cell>
          <cell r="C169" t="str">
            <v>un</v>
          </cell>
          <cell r="D169">
            <v>25</v>
          </cell>
          <cell r="E169">
            <v>271447</v>
          </cell>
          <cell r="F169">
            <v>6786175</v>
          </cell>
        </row>
        <row r="170">
          <cell r="A170">
            <v>4079158</v>
          </cell>
          <cell r="B170" t="str">
            <v>STC unión univ.Ra.272-289 10"</v>
          </cell>
          <cell r="C170" t="str">
            <v>un</v>
          </cell>
          <cell r="D170">
            <v>2</v>
          </cell>
          <cell r="E170">
            <v>405820</v>
          </cell>
          <cell r="F170">
            <v>811640</v>
          </cell>
        </row>
        <row r="171">
          <cell r="A171">
            <v>4079300</v>
          </cell>
          <cell r="B171" t="str">
            <v>CAJAS PARA VÁLVULAS</v>
          </cell>
          <cell r="D171">
            <v>0</v>
          </cell>
          <cell r="E171">
            <v>0</v>
          </cell>
          <cell r="F171">
            <v>42089022</v>
          </cell>
        </row>
        <row r="172">
          <cell r="A172">
            <v>4079302</v>
          </cell>
          <cell r="B172" t="str">
            <v>Const.caja valvula con tapa -Esq.1</v>
          </cell>
          <cell r="C172" t="str">
            <v>un</v>
          </cell>
          <cell r="D172">
            <v>122</v>
          </cell>
          <cell r="E172">
            <v>176630</v>
          </cell>
          <cell r="F172">
            <v>21548860</v>
          </cell>
        </row>
        <row r="173">
          <cell r="A173">
            <v>4079318</v>
          </cell>
          <cell r="B173" t="str">
            <v>C. caja v.reg.pr 3" con me.fl-E.11</v>
          </cell>
          <cell r="C173" t="str">
            <v>un</v>
          </cell>
          <cell r="D173">
            <v>2</v>
          </cell>
          <cell r="E173">
            <v>2283024</v>
          </cell>
          <cell r="F173">
            <v>4566048</v>
          </cell>
        </row>
        <row r="174">
          <cell r="A174">
            <v>4079322</v>
          </cell>
          <cell r="B174" t="str">
            <v>C. caja v.reg.pr 6" con me.fl-E.11</v>
          </cell>
          <cell r="C174" t="str">
            <v>un</v>
          </cell>
          <cell r="D174">
            <v>3</v>
          </cell>
          <cell r="E174">
            <v>2894416</v>
          </cell>
          <cell r="F174">
            <v>8683248</v>
          </cell>
        </row>
        <row r="175">
          <cell r="A175">
            <v>4079334</v>
          </cell>
          <cell r="B175" t="str">
            <v>Muro cortina valv.adm.y expuls.aire</v>
          </cell>
          <cell r="C175" t="str">
            <v>m2</v>
          </cell>
          <cell r="D175">
            <v>25</v>
          </cell>
          <cell r="E175">
            <v>160898</v>
          </cell>
          <cell r="F175">
            <v>4022450</v>
          </cell>
        </row>
        <row r="176">
          <cell r="A176">
            <v>4079336</v>
          </cell>
          <cell r="B176" t="str">
            <v>Losa cubierta valv.adm.y expul.aire</v>
          </cell>
          <cell r="C176" t="str">
            <v>m2</v>
          </cell>
          <cell r="D176">
            <v>12</v>
          </cell>
          <cell r="E176">
            <v>174183</v>
          </cell>
          <cell r="F176">
            <v>2090196</v>
          </cell>
        </row>
        <row r="177">
          <cell r="A177">
            <v>4079338</v>
          </cell>
          <cell r="B177" t="str">
            <v>Losa fondo valv. descarga y flujo</v>
          </cell>
          <cell r="C177" t="str">
            <v>m2</v>
          </cell>
          <cell r="D177">
            <v>12</v>
          </cell>
          <cell r="E177">
            <v>98185</v>
          </cell>
          <cell r="F177">
            <v>1178220</v>
          </cell>
        </row>
        <row r="178">
          <cell r="A178">
            <v>4079400</v>
          </cell>
          <cell r="B178" t="str">
            <v>ACOMETIDAS DE ACUEDUCTO</v>
          </cell>
          <cell r="D178">
            <v>0</v>
          </cell>
          <cell r="E178">
            <v>0</v>
          </cell>
          <cell r="F178">
            <v>90847137</v>
          </cell>
        </row>
        <row r="179">
          <cell r="A179">
            <v>4079414</v>
          </cell>
          <cell r="B179" t="str">
            <v>STC Llave Corte o Acera-racor 1/2"</v>
          </cell>
          <cell r="C179" t="str">
            <v>un</v>
          </cell>
          <cell r="D179">
            <v>1420</v>
          </cell>
          <cell r="E179">
            <v>5950</v>
          </cell>
          <cell r="F179">
            <v>8449000</v>
          </cell>
        </row>
        <row r="180">
          <cell r="A180">
            <v>4079426</v>
          </cell>
          <cell r="B180" t="str">
            <v>STC Llave Incorporacion conica 1/2"</v>
          </cell>
          <cell r="C180" t="str">
            <v>un</v>
          </cell>
          <cell r="D180">
            <v>2902</v>
          </cell>
          <cell r="E180">
            <v>13487</v>
          </cell>
          <cell r="F180">
            <v>39139274</v>
          </cell>
        </row>
        <row r="181">
          <cell r="A181">
            <v>4079449</v>
          </cell>
          <cell r="B181" t="str">
            <v>STC Llave paso libre o contenc.1/2"</v>
          </cell>
          <cell r="C181" t="str">
            <v>un</v>
          </cell>
          <cell r="D181">
            <v>126</v>
          </cell>
          <cell r="E181">
            <v>5582</v>
          </cell>
          <cell r="F181">
            <v>703332</v>
          </cell>
        </row>
        <row r="182">
          <cell r="A182">
            <v>4079459</v>
          </cell>
          <cell r="B182" t="str">
            <v>STC Collar H.D p' PVCx1/2 3"</v>
          </cell>
          <cell r="C182" t="str">
            <v>un</v>
          </cell>
          <cell r="D182">
            <v>2245</v>
          </cell>
          <cell r="E182">
            <v>14835</v>
          </cell>
          <cell r="F182">
            <v>33304575</v>
          </cell>
        </row>
        <row r="183">
          <cell r="A183">
            <v>4079460</v>
          </cell>
          <cell r="B183" t="str">
            <v>STC Collar H.D p' PVCx1/2 4"</v>
          </cell>
          <cell r="C183" t="str">
            <v>un</v>
          </cell>
          <cell r="D183">
            <v>468</v>
          </cell>
          <cell r="E183">
            <v>19767</v>
          </cell>
          <cell r="F183">
            <v>9250956</v>
          </cell>
        </row>
        <row r="184">
          <cell r="A184">
            <v>4079500</v>
          </cell>
          <cell r="B184" t="str">
            <v>COLLARES CONTINUACIÓN.....</v>
          </cell>
          <cell r="C184" t="str">
            <v>un</v>
          </cell>
          <cell r="D184">
            <v>0</v>
          </cell>
          <cell r="E184">
            <v>0</v>
          </cell>
          <cell r="F184">
            <v>3137706</v>
          </cell>
        </row>
        <row r="185">
          <cell r="A185">
            <v>4079569</v>
          </cell>
          <cell r="B185" t="str">
            <v>STC Union 3 partes CU t.CU-PVC 1/2"</v>
          </cell>
          <cell r="C185" t="str">
            <v>un</v>
          </cell>
          <cell r="D185">
            <v>159</v>
          </cell>
          <cell r="E185">
            <v>19734</v>
          </cell>
          <cell r="F185">
            <v>3137706</v>
          </cell>
        </row>
        <row r="186">
          <cell r="A186">
            <v>4079600</v>
          </cell>
          <cell r="B186" t="str">
            <v>MEDIDORES DE ACUEDUCTO</v>
          </cell>
          <cell r="D186">
            <v>0</v>
          </cell>
          <cell r="E186">
            <v>0</v>
          </cell>
          <cell r="F186">
            <v>1397214</v>
          </cell>
        </row>
        <row r="187">
          <cell r="A187">
            <v>4079601</v>
          </cell>
          <cell r="B187" t="str">
            <v>STC Medidor tipo volum. 1/2"</v>
          </cell>
          <cell r="C187" t="str">
            <v>un</v>
          </cell>
          <cell r="D187">
            <v>126</v>
          </cell>
          <cell r="E187">
            <v>11089</v>
          </cell>
          <cell r="F187">
            <v>1397214</v>
          </cell>
        </row>
        <row r="188">
          <cell r="A188">
            <v>4079700</v>
          </cell>
          <cell r="B188" t="str">
            <v>CAJAS Y TAPAS PARA MEDIDORES</v>
          </cell>
          <cell r="D188">
            <v>0</v>
          </cell>
          <cell r="E188">
            <v>0</v>
          </cell>
          <cell r="F188">
            <v>5673402</v>
          </cell>
        </row>
        <row r="189">
          <cell r="A189">
            <v>4079702</v>
          </cell>
          <cell r="B189" t="str">
            <v>C. caja medi.anden&lt;19mm-Eq.24-No.ta</v>
          </cell>
          <cell r="C189" t="str">
            <v>un</v>
          </cell>
          <cell r="D189">
            <v>126</v>
          </cell>
          <cell r="E189">
            <v>35962</v>
          </cell>
          <cell r="F189">
            <v>4531212</v>
          </cell>
        </row>
        <row r="190">
          <cell r="A190">
            <v>4079746</v>
          </cell>
          <cell r="B190" t="str">
            <v>TC tapa HD caja medidor 1/2"</v>
          </cell>
          <cell r="C190" t="str">
            <v>un</v>
          </cell>
          <cell r="D190">
            <v>126</v>
          </cell>
          <cell r="E190">
            <v>9065</v>
          </cell>
          <cell r="F190">
            <v>1142190</v>
          </cell>
        </row>
        <row r="191">
          <cell r="A191">
            <v>0</v>
          </cell>
        </row>
        <row r="192">
          <cell r="A192">
            <v>4080000</v>
          </cell>
          <cell r="B192" t="str">
            <v>REDES Y ACOMET. ALCANTARILLADO</v>
          </cell>
          <cell r="D192">
            <v>0</v>
          </cell>
          <cell r="E192">
            <v>0</v>
          </cell>
          <cell r="F192">
            <v>7147843</v>
          </cell>
        </row>
        <row r="193">
          <cell r="A193">
            <v>4082000</v>
          </cell>
          <cell r="B193" t="str">
            <v>TUBERÍAS CTO. ALCANTARILLADO</v>
          </cell>
          <cell r="D193">
            <v>0</v>
          </cell>
          <cell r="E193">
            <v>0</v>
          </cell>
          <cell r="F193">
            <v>642150</v>
          </cell>
        </row>
        <row r="194">
          <cell r="A194">
            <v>4082004</v>
          </cell>
          <cell r="B194" t="str">
            <v>STC Tub.Cto.simple U.caucho 6"Cl.1</v>
          </cell>
          <cell r="C194" t="str">
            <v>m</v>
          </cell>
          <cell r="D194">
            <v>18</v>
          </cell>
          <cell r="E194">
            <v>18646</v>
          </cell>
          <cell r="F194">
            <v>335628</v>
          </cell>
        </row>
        <row r="195">
          <cell r="A195">
            <v>4082008</v>
          </cell>
          <cell r="B195" t="str">
            <v>STC Tub.Cto.simple U.caucho 10"Cl.1</v>
          </cell>
          <cell r="C195" t="str">
            <v>m</v>
          </cell>
          <cell r="D195">
            <v>9</v>
          </cell>
          <cell r="E195">
            <v>34058</v>
          </cell>
          <cell r="F195">
            <v>306522</v>
          </cell>
        </row>
        <row r="196">
          <cell r="A196">
            <v>4083100</v>
          </cell>
          <cell r="B196" t="str">
            <v>TUBERÍA PVA-ALCANT. Continuación...</v>
          </cell>
          <cell r="D196">
            <v>0</v>
          </cell>
          <cell r="E196">
            <v>0</v>
          </cell>
          <cell r="F196">
            <v>3481500</v>
          </cell>
        </row>
        <row r="197">
          <cell r="A197">
            <v>4083170</v>
          </cell>
          <cell r="B197" t="str">
            <v>STC Tuberia PVC-S U.S. 6"</v>
          </cell>
          <cell r="C197" t="str">
            <v>m</v>
          </cell>
          <cell r="D197">
            <v>75</v>
          </cell>
          <cell r="E197">
            <v>46420</v>
          </cell>
          <cell r="F197">
            <v>3481500</v>
          </cell>
        </row>
        <row r="198">
          <cell r="A198">
            <v>4085900</v>
          </cell>
          <cell r="B198" t="str">
            <v>CAJAS DE EMPALME A LA RED</v>
          </cell>
          <cell r="D198">
            <v>0</v>
          </cell>
          <cell r="E198">
            <v>0</v>
          </cell>
          <cell r="F198">
            <v>641400</v>
          </cell>
        </row>
        <row r="199">
          <cell r="A199">
            <v>4085901</v>
          </cell>
          <cell r="B199" t="str">
            <v>Const.caja empalme a la red Esq. 27</v>
          </cell>
          <cell r="C199" t="str">
            <v>un</v>
          </cell>
          <cell r="D199">
            <v>10</v>
          </cell>
          <cell r="E199">
            <v>64140</v>
          </cell>
          <cell r="F199">
            <v>641400</v>
          </cell>
        </row>
        <row r="200">
          <cell r="A200">
            <v>4086300</v>
          </cell>
          <cell r="B200" t="str">
            <v>SUMIDEROS</v>
          </cell>
          <cell r="D200">
            <v>0</v>
          </cell>
          <cell r="E200">
            <v>0</v>
          </cell>
          <cell r="F200">
            <v>2382793</v>
          </cell>
        </row>
        <row r="201">
          <cell r="A201">
            <v>4086310</v>
          </cell>
          <cell r="B201" t="str">
            <v>Const.sumidero aguas llu.T.B</v>
          </cell>
          <cell r="C201" t="str">
            <v>un</v>
          </cell>
          <cell r="D201">
            <v>7</v>
          </cell>
          <cell r="E201">
            <v>340399</v>
          </cell>
          <cell r="F201">
            <v>2382793</v>
          </cell>
        </row>
        <row r="202">
          <cell r="A202">
            <v>0</v>
          </cell>
        </row>
        <row r="203">
          <cell r="A203">
            <v>4140000</v>
          </cell>
          <cell r="B203" t="str">
            <v>MAMPORTERÍA Y PREFABRICADOS</v>
          </cell>
          <cell r="D203">
            <v>0</v>
          </cell>
          <cell r="E203">
            <v>0</v>
          </cell>
          <cell r="F203">
            <v>352010</v>
          </cell>
        </row>
        <row r="204">
          <cell r="A204">
            <v>4140100</v>
          </cell>
          <cell r="B204" t="str">
            <v>MURO EN LADRILLO O BLOQUE CTO.</v>
          </cell>
          <cell r="D204">
            <v>0</v>
          </cell>
          <cell r="E204">
            <v>0</v>
          </cell>
          <cell r="F204">
            <v>352010</v>
          </cell>
        </row>
        <row r="205">
          <cell r="A205">
            <v>4140104</v>
          </cell>
          <cell r="B205" t="str">
            <v>Construccion muro bloque e=10cm</v>
          </cell>
          <cell r="C205" t="str">
            <v>m2</v>
          </cell>
          <cell r="D205">
            <v>5</v>
          </cell>
          <cell r="E205">
            <v>28919</v>
          </cell>
          <cell r="F205">
            <v>144595</v>
          </cell>
        </row>
        <row r="206">
          <cell r="A206">
            <v>4140140</v>
          </cell>
          <cell r="B206" t="str">
            <v>Construccion muro ladrillo e=20cm</v>
          </cell>
          <cell r="C206" t="str">
            <v>m2</v>
          </cell>
          <cell r="D206">
            <v>5</v>
          </cell>
          <cell r="E206">
            <v>41483</v>
          </cell>
          <cell r="F206">
            <v>207415</v>
          </cell>
        </row>
        <row r="207">
          <cell r="A207">
            <v>0</v>
          </cell>
        </row>
        <row r="208">
          <cell r="A208">
            <v>4250000</v>
          </cell>
          <cell r="B208" t="str">
            <v>MMTO. DE REDES DE ACUEDUCTO</v>
          </cell>
          <cell r="D208">
            <v>0</v>
          </cell>
          <cell r="E208">
            <v>0</v>
          </cell>
          <cell r="F208">
            <v>2358351</v>
          </cell>
        </row>
        <row r="209">
          <cell r="A209">
            <v>4250100</v>
          </cell>
          <cell r="B209" t="str">
            <v>MANTENIMIENTO ACOMETIDAS ACUEDUCTO</v>
          </cell>
          <cell r="D209">
            <v>0</v>
          </cell>
          <cell r="E209">
            <v>0</v>
          </cell>
          <cell r="F209">
            <v>2358351</v>
          </cell>
        </row>
        <row r="210">
          <cell r="A210">
            <v>4250103</v>
          </cell>
          <cell r="B210" t="str">
            <v>Cambio de tomas acueducto 1/2"</v>
          </cell>
          <cell r="C210" t="str">
            <v>un</v>
          </cell>
          <cell r="D210">
            <v>207</v>
          </cell>
          <cell r="E210">
            <v>11393</v>
          </cell>
          <cell r="F210">
            <v>2358351</v>
          </cell>
        </row>
        <row r="211">
          <cell r="A211">
            <v>0</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iseño"/>
      <sheetName val="Diagnóstico"/>
      <sheetName val="Ppto total"/>
      <sheetName val="Tabla"/>
      <sheetName val="Cimentación"/>
      <sheetName val="Parámetros"/>
      <sheetName val="Resumen tubería"/>
      <sheetName val="Tabla 4.1 Distrito Nº1"/>
      <sheetName val="Tabla 4.2 Distrito Nº2"/>
      <sheetName val="Tabal 4.3 Resumén distritos"/>
      <sheetName val="Tabla 4.4 Sistemas"/>
      <sheetName val="Insuficiencia"/>
      <sheetName val="Ppto alcantarillado"/>
      <sheetName val="Cab"/>
      <sheetName val="AMPACITY"/>
      <sheetName val="Base_de_Diseño1"/>
      <sheetName val="Ppto_total"/>
      <sheetName val="Resumen_tubería"/>
      <sheetName val="Tabla_4_1_Distrito_Nº1"/>
      <sheetName val="Tabla_4_2_Distrito_Nº2"/>
      <sheetName val="Tabal_4_3_Resumén_distritos"/>
      <sheetName val="Tabla_4_4_Sistemas"/>
      <sheetName val="Ppto_alcantarillado"/>
      <sheetName val="Base_de_Diseño"/>
      <sheetName val="CONSUMOS"/>
    </sheetNames>
    <sheetDataSet>
      <sheetData sheetId="0" refreshError="1">
        <row r="1">
          <cell r="A1" t="str">
            <v>Name</v>
          </cell>
          <cell r="B1" t="str">
            <v>North</v>
          </cell>
          <cell r="C1" t="str">
            <v>East</v>
          </cell>
          <cell r="D1" t="str">
            <v>Zeta</v>
          </cell>
        </row>
        <row r="2">
          <cell r="A2" t="str">
            <v>56A</v>
          </cell>
          <cell r="B2">
            <v>1150890.493277774</v>
          </cell>
          <cell r="C2">
            <v>1148699.9976036465</v>
          </cell>
          <cell r="D2">
            <v>1357.8468233615824</v>
          </cell>
        </row>
        <row r="3">
          <cell r="A3" t="str">
            <v>55´</v>
          </cell>
          <cell r="B3">
            <v>1150939.6088</v>
          </cell>
          <cell r="C3">
            <v>1148731.3541999999</v>
          </cell>
          <cell r="D3">
            <v>1353.26</v>
          </cell>
        </row>
        <row r="4">
          <cell r="A4" t="str">
            <v>51B</v>
          </cell>
          <cell r="B4">
            <v>1150967.3355223082</v>
          </cell>
          <cell r="C4">
            <v>1148745.3622652381</v>
          </cell>
          <cell r="D4">
            <v>1351.3370866375085</v>
          </cell>
        </row>
        <row r="5">
          <cell r="A5">
            <v>51</v>
          </cell>
          <cell r="B5">
            <v>1151008.2450840478</v>
          </cell>
          <cell r="C5">
            <v>1148788.9781526409</v>
          </cell>
          <cell r="D5">
            <v>1346.7613011758103</v>
          </cell>
        </row>
        <row r="6">
          <cell r="A6">
            <v>52</v>
          </cell>
          <cell r="B6">
            <v>1151008.3400097564</v>
          </cell>
          <cell r="C6">
            <v>1148797.9004691627</v>
          </cell>
          <cell r="D6">
            <v>1346.7115480832808</v>
          </cell>
        </row>
        <row r="7">
          <cell r="A7">
            <v>153</v>
          </cell>
          <cell r="B7">
            <v>1151652.4674790408</v>
          </cell>
          <cell r="C7">
            <v>1148568.56123569</v>
          </cell>
          <cell r="D7">
            <v>1308.1328615355651</v>
          </cell>
        </row>
        <row r="8">
          <cell r="A8" t="str">
            <v>54A</v>
          </cell>
          <cell r="B8">
            <v>1150953.9060811799</v>
          </cell>
          <cell r="C8">
            <v>1148835.3323437518</v>
          </cell>
          <cell r="D8">
            <v>1359.4524193247446</v>
          </cell>
        </row>
        <row r="9">
          <cell r="A9">
            <v>50</v>
          </cell>
          <cell r="B9">
            <v>1151079.4170390253</v>
          </cell>
          <cell r="C9">
            <v>1148780.2852623155</v>
          </cell>
          <cell r="D9">
            <v>1341.7160417902012</v>
          </cell>
        </row>
        <row r="10">
          <cell r="A10" t="str">
            <v>49A</v>
          </cell>
          <cell r="B10">
            <v>1151132.4496352081</v>
          </cell>
          <cell r="C10">
            <v>1148766.1117737354</v>
          </cell>
          <cell r="D10">
            <v>1337.3564679161727</v>
          </cell>
        </row>
        <row r="11">
          <cell r="A11">
            <v>48</v>
          </cell>
          <cell r="B11">
            <v>1151204.7227012513</v>
          </cell>
          <cell r="C11">
            <v>1148731.7370260572</v>
          </cell>
          <cell r="D11">
            <v>1333.5220250614016</v>
          </cell>
        </row>
        <row r="12">
          <cell r="A12" t="str">
            <v>79A</v>
          </cell>
          <cell r="B12">
            <v>1151203.5444295572</v>
          </cell>
          <cell r="C12">
            <v>1148729.5418679791</v>
          </cell>
          <cell r="D12">
            <v>1333.5779267467412</v>
          </cell>
        </row>
        <row r="13">
          <cell r="A13">
            <v>57</v>
          </cell>
          <cell r="B13">
            <v>1151168.1878823163</v>
          </cell>
          <cell r="C13">
            <v>1148835.7758053313</v>
          </cell>
          <cell r="D13">
            <v>1332.341811154718</v>
          </cell>
        </row>
        <row r="14">
          <cell r="A14">
            <v>47</v>
          </cell>
          <cell r="B14">
            <v>1151238.3266864987</v>
          </cell>
          <cell r="C14">
            <v>1148798.0507170982</v>
          </cell>
          <cell r="D14">
            <v>1330.9776230528728</v>
          </cell>
        </row>
        <row r="15">
          <cell r="A15">
            <v>22</v>
          </cell>
          <cell r="B15">
            <v>1151183.4416591949</v>
          </cell>
          <cell r="C15">
            <v>1148869.4940884453</v>
          </cell>
          <cell r="D15">
            <v>1330.4908393994401</v>
          </cell>
        </row>
        <row r="16">
          <cell r="A16">
            <v>21</v>
          </cell>
          <cell r="B16">
            <v>1151210.6655712093</v>
          </cell>
          <cell r="C16">
            <v>1148921.8264671685</v>
          </cell>
          <cell r="D16">
            <v>1332.9726121331232</v>
          </cell>
        </row>
        <row r="17">
          <cell r="A17">
            <v>58</v>
          </cell>
          <cell r="B17">
            <v>1151133.5163972522</v>
          </cell>
          <cell r="C17">
            <v>1148853.6335178257</v>
          </cell>
          <cell r="D17">
            <v>1335.3154292551149</v>
          </cell>
        </row>
        <row r="18">
          <cell r="A18" t="str">
            <v>20A</v>
          </cell>
          <cell r="B18">
            <v>1151228.5688273532</v>
          </cell>
          <cell r="C18">
            <v>1148957.0964353324</v>
          </cell>
          <cell r="D18">
            <v>1333.7781795124936</v>
          </cell>
        </row>
        <row r="19">
          <cell r="A19">
            <v>23</v>
          </cell>
          <cell r="B19">
            <v>1151282.1254725184</v>
          </cell>
          <cell r="C19">
            <v>1148884.2047152522</v>
          </cell>
          <cell r="D19">
            <v>1326.8094664403145</v>
          </cell>
        </row>
        <row r="20">
          <cell r="A20">
            <v>19</v>
          </cell>
          <cell r="B20">
            <v>1151151.411888367</v>
          </cell>
          <cell r="C20">
            <v>1148951.560060662</v>
          </cell>
          <cell r="D20">
            <v>1336.3897296079072</v>
          </cell>
        </row>
        <row r="21">
          <cell r="A21">
            <v>7</v>
          </cell>
          <cell r="B21">
            <v>1150993.2220902746</v>
          </cell>
          <cell r="C21">
            <v>1148968.7832952163</v>
          </cell>
          <cell r="D21">
            <v>1361.8109900723489</v>
          </cell>
        </row>
        <row r="22">
          <cell r="A22">
            <v>244</v>
          </cell>
          <cell r="B22">
            <v>1151135.7517834278</v>
          </cell>
          <cell r="C22">
            <v>1148953.992519429</v>
          </cell>
          <cell r="D22">
            <v>1337.9686773003784</v>
          </cell>
        </row>
        <row r="23">
          <cell r="A23" t="str">
            <v>18A</v>
          </cell>
          <cell r="B23">
            <v>1151108.2314831046</v>
          </cell>
          <cell r="C23">
            <v>1148902.5007640375</v>
          </cell>
          <cell r="D23">
            <v>1339.8995084173137</v>
          </cell>
        </row>
        <row r="24">
          <cell r="A24">
            <v>261</v>
          </cell>
          <cell r="B24">
            <v>1151135.7517834278</v>
          </cell>
          <cell r="C24">
            <v>1148953.992519429</v>
          </cell>
          <cell r="D24">
            <v>1337.9686773003784</v>
          </cell>
        </row>
        <row r="25">
          <cell r="A25">
            <v>46</v>
          </cell>
          <cell r="B25">
            <v>1151112.4610964647</v>
          </cell>
          <cell r="C25">
            <v>1148936.2977245869</v>
          </cell>
          <cell r="D25">
            <v>1343.2294872909042</v>
          </cell>
        </row>
        <row r="26">
          <cell r="A26" t="str">
            <v>45A</v>
          </cell>
          <cell r="B26">
            <v>1151098.5621628934</v>
          </cell>
          <cell r="C26">
            <v>1148908.6707229412</v>
          </cell>
          <cell r="D26">
            <v>1344.8006000362748</v>
          </cell>
        </row>
        <row r="27">
          <cell r="A27">
            <v>61</v>
          </cell>
          <cell r="B27">
            <v>1151083.6715819638</v>
          </cell>
          <cell r="C27">
            <v>1148879.9605464032</v>
          </cell>
          <cell r="D27">
            <v>1344.0350426577841</v>
          </cell>
        </row>
        <row r="28">
          <cell r="A28">
            <v>10</v>
          </cell>
          <cell r="B28">
            <v>1151058.5954847152</v>
          </cell>
          <cell r="C28">
            <v>1148998.1493384498</v>
          </cell>
          <cell r="D28">
            <v>1351.4400127770471</v>
          </cell>
        </row>
        <row r="29">
          <cell r="A29">
            <v>9</v>
          </cell>
          <cell r="B29">
            <v>1151026.355220868</v>
          </cell>
          <cell r="C29">
            <v>1148935.1216390317</v>
          </cell>
          <cell r="D29">
            <v>1354.8503867135087</v>
          </cell>
        </row>
        <row r="30">
          <cell r="A30">
            <v>8</v>
          </cell>
          <cell r="B30">
            <v>1151022.9865773923</v>
          </cell>
          <cell r="C30">
            <v>1148930.3547811224</v>
          </cell>
          <cell r="D30">
            <v>1355.2620701696233</v>
          </cell>
        </row>
        <row r="31">
          <cell r="A31" t="str">
            <v>14A</v>
          </cell>
          <cell r="B31">
            <v>1151026.8686560146</v>
          </cell>
          <cell r="C31">
            <v>1149064.3791065551</v>
          </cell>
          <cell r="D31">
            <v>1359.647664261031</v>
          </cell>
        </row>
        <row r="32">
          <cell r="A32">
            <v>12</v>
          </cell>
          <cell r="B32">
            <v>1151098.5188178634</v>
          </cell>
          <cell r="C32">
            <v>1149073.4922249566</v>
          </cell>
          <cell r="D32">
            <v>1355.8392352142116</v>
          </cell>
        </row>
        <row r="33">
          <cell r="A33">
            <v>11</v>
          </cell>
          <cell r="B33">
            <v>1151077.6619190925</v>
          </cell>
          <cell r="C33">
            <v>1149036.7897374383</v>
          </cell>
          <cell r="D33">
            <v>1354.4959158024456</v>
          </cell>
        </row>
        <row r="34">
          <cell r="A34">
            <v>13</v>
          </cell>
          <cell r="B34">
            <v>1151048.3990745903</v>
          </cell>
          <cell r="C34">
            <v>1149099.0257615754</v>
          </cell>
          <cell r="D34">
            <v>1357.9725179132356</v>
          </cell>
        </row>
        <row r="35">
          <cell r="A35">
            <v>262</v>
          </cell>
          <cell r="B35">
            <v>1151004.4912259961</v>
          </cell>
          <cell r="C35">
            <v>1149025.0849031573</v>
          </cell>
          <cell r="D35">
            <v>1361.4499153808936</v>
          </cell>
        </row>
        <row r="36">
          <cell r="A36">
            <v>16</v>
          </cell>
          <cell r="B36">
            <v>1150995.1874033813</v>
          </cell>
          <cell r="C36">
            <v>1149029.8121934782</v>
          </cell>
          <cell r="D36">
            <v>1363.2155277383447</v>
          </cell>
        </row>
        <row r="37">
          <cell r="A37" t="str">
            <v>15A</v>
          </cell>
          <cell r="B37">
            <v>1150977.7464497215</v>
          </cell>
          <cell r="C37">
            <v>1149038.6658172507</v>
          </cell>
          <cell r="D37">
            <v>1364.7401172085349</v>
          </cell>
        </row>
        <row r="38">
          <cell r="A38">
            <v>6</v>
          </cell>
          <cell r="B38">
            <v>1150963.1274990751</v>
          </cell>
          <cell r="C38">
            <v>1149008.347188845</v>
          </cell>
          <cell r="D38">
            <v>1364.3542953925962</v>
          </cell>
        </row>
        <row r="39">
          <cell r="A39">
            <v>17</v>
          </cell>
          <cell r="B39">
            <v>1151141.8034219691</v>
          </cell>
          <cell r="C39">
            <v>1148956.3900550397</v>
          </cell>
          <cell r="D39">
            <v>1337.4683796959914</v>
          </cell>
        </row>
        <row r="40">
          <cell r="A40" t="str">
            <v>200A</v>
          </cell>
          <cell r="B40">
            <v>1151032.3495295774</v>
          </cell>
          <cell r="C40">
            <v>1148924.3942487428</v>
          </cell>
          <cell r="D40">
            <v>1354.525102858337</v>
          </cell>
        </row>
        <row r="41">
          <cell r="A41">
            <v>63</v>
          </cell>
          <cell r="B41">
            <v>1151055.4543660544</v>
          </cell>
          <cell r="C41">
            <v>1148921.7278309299</v>
          </cell>
          <cell r="D41">
            <v>1352.3889884608823</v>
          </cell>
        </row>
        <row r="42">
          <cell r="A42" t="str">
            <v>64A</v>
          </cell>
          <cell r="B42">
            <v>1151072.0636055109</v>
          </cell>
          <cell r="C42">
            <v>1148955.61588167</v>
          </cell>
          <cell r="D42">
            <v>1352.3702292516743</v>
          </cell>
        </row>
        <row r="43">
          <cell r="A43">
            <v>62</v>
          </cell>
          <cell r="B43">
            <v>1151059.7261104977</v>
          </cell>
          <cell r="C43">
            <v>1148899.3567772531</v>
          </cell>
          <cell r="D43">
            <v>1350.545742305291</v>
          </cell>
        </row>
        <row r="44">
          <cell r="A44">
            <v>44</v>
          </cell>
          <cell r="B44">
            <v>1151264.8361581019</v>
          </cell>
          <cell r="C44">
            <v>1148850.0532957893</v>
          </cell>
          <cell r="D44">
            <v>1327.8954260108117</v>
          </cell>
        </row>
        <row r="45">
          <cell r="A45">
            <v>24</v>
          </cell>
          <cell r="B45">
            <v>1151309.21</v>
          </cell>
          <cell r="C45">
            <v>1148870.7</v>
          </cell>
          <cell r="D45">
            <v>1326.28</v>
          </cell>
        </row>
        <row r="46">
          <cell r="A46">
            <v>25</v>
          </cell>
          <cell r="B46">
            <v>1151362.5060870789</v>
          </cell>
          <cell r="C46">
            <v>1148843.8456186319</v>
          </cell>
          <cell r="D46">
            <v>1325.8269282528281</v>
          </cell>
        </row>
        <row r="47">
          <cell r="A47">
            <v>43</v>
          </cell>
          <cell r="B47">
            <v>1151319.0600961938</v>
          </cell>
          <cell r="C47">
            <v>1148757.06547595</v>
          </cell>
          <cell r="D47">
            <v>1327.1651043106815</v>
          </cell>
        </row>
        <row r="48">
          <cell r="A48">
            <v>201</v>
          </cell>
          <cell r="B48">
            <v>1151306.0505700782</v>
          </cell>
          <cell r="C48">
            <v>1148730.2268973694</v>
          </cell>
          <cell r="D48">
            <v>1326.8987382930391</v>
          </cell>
        </row>
        <row r="49">
          <cell r="A49">
            <v>202</v>
          </cell>
          <cell r="B49">
            <v>1151291.5048365991</v>
          </cell>
          <cell r="C49">
            <v>1148699.8068667436</v>
          </cell>
          <cell r="D49">
            <v>1327.2316327608828</v>
          </cell>
        </row>
        <row r="50">
          <cell r="A50">
            <v>101</v>
          </cell>
          <cell r="B50">
            <v>1151287.5231146077</v>
          </cell>
          <cell r="C50">
            <v>1148687.6168845526</v>
          </cell>
          <cell r="D50">
            <v>1327.186592928904</v>
          </cell>
        </row>
        <row r="51">
          <cell r="A51">
            <v>203</v>
          </cell>
          <cell r="B51">
            <v>1151295.1759405355</v>
          </cell>
          <cell r="C51">
            <v>1148681.4858961669</v>
          </cell>
          <cell r="D51">
            <v>1326.326359215012</v>
          </cell>
        </row>
        <row r="52">
          <cell r="A52">
            <v>220</v>
          </cell>
          <cell r="B52">
            <v>1151270.5096259217</v>
          </cell>
          <cell r="C52">
            <v>1148658.0921981109</v>
          </cell>
          <cell r="D52">
            <v>1327.4960653935275</v>
          </cell>
        </row>
        <row r="53">
          <cell r="A53" t="str">
            <v>90A</v>
          </cell>
          <cell r="B53">
            <v>1151205.5256082765</v>
          </cell>
          <cell r="C53">
            <v>1148680.0092459517</v>
          </cell>
          <cell r="D53">
            <v>1331.4873214339698</v>
          </cell>
        </row>
        <row r="54">
          <cell r="A54">
            <v>78</v>
          </cell>
          <cell r="B54">
            <v>1151193.3010028289</v>
          </cell>
          <cell r="C54">
            <v>1148709.6458514908</v>
          </cell>
          <cell r="D54">
            <v>1332.549325612345</v>
          </cell>
        </row>
        <row r="55">
          <cell r="A55">
            <v>77</v>
          </cell>
          <cell r="B55">
            <v>1151183.7264971512</v>
          </cell>
          <cell r="C55">
            <v>1148687.4281196315</v>
          </cell>
          <cell r="D55">
            <v>1330.2644562821579</v>
          </cell>
        </row>
        <row r="56">
          <cell r="A56">
            <v>76</v>
          </cell>
          <cell r="B56">
            <v>1151171.9710216476</v>
          </cell>
          <cell r="C56">
            <v>1148665.7884250814</v>
          </cell>
          <cell r="D56">
            <v>1327.3333999184038</v>
          </cell>
        </row>
        <row r="57">
          <cell r="A57">
            <v>75</v>
          </cell>
          <cell r="B57">
            <v>1151154.3929999999</v>
          </cell>
          <cell r="C57">
            <v>1148622.8535</v>
          </cell>
          <cell r="D57">
            <v>1324.5662872811001</v>
          </cell>
        </row>
        <row r="58">
          <cell r="A58">
            <v>72</v>
          </cell>
          <cell r="B58">
            <v>1151130.97</v>
          </cell>
          <cell r="C58">
            <v>1148579.1089999999</v>
          </cell>
          <cell r="D58">
            <v>1321.4099999999999</v>
          </cell>
        </row>
        <row r="59">
          <cell r="A59">
            <v>73</v>
          </cell>
          <cell r="B59">
            <v>1151126.4038159726</v>
          </cell>
          <cell r="C59">
            <v>1148569.2673538057</v>
          </cell>
          <cell r="D59">
            <v>1322.0645776328436</v>
          </cell>
        </row>
        <row r="60">
          <cell r="A60">
            <v>217</v>
          </cell>
          <cell r="B60">
            <v>1151178.566254305</v>
          </cell>
          <cell r="C60">
            <v>1148538.4247280378</v>
          </cell>
          <cell r="D60">
            <v>1318.6581713835806</v>
          </cell>
        </row>
        <row r="61">
          <cell r="A61">
            <v>218</v>
          </cell>
          <cell r="B61">
            <v>1151197.6262841185</v>
          </cell>
          <cell r="C61">
            <v>1148550.0481416783</v>
          </cell>
          <cell r="D61">
            <v>1315.4846485457178</v>
          </cell>
        </row>
        <row r="62">
          <cell r="A62">
            <v>219</v>
          </cell>
          <cell r="B62">
            <v>1151201.707688818</v>
          </cell>
          <cell r="C62">
            <v>1148569.3253559452</v>
          </cell>
          <cell r="D62">
            <v>1317.8323720695976</v>
          </cell>
        </row>
        <row r="63">
          <cell r="A63">
            <v>216</v>
          </cell>
          <cell r="B63">
            <v>1151225.4132518293</v>
          </cell>
          <cell r="C63">
            <v>1148518.8593837544</v>
          </cell>
          <cell r="D63">
            <v>1311.3504917518001</v>
          </cell>
        </row>
        <row r="64">
          <cell r="A64">
            <v>255</v>
          </cell>
          <cell r="B64">
            <v>1151263.3914242866</v>
          </cell>
          <cell r="C64">
            <v>1148558.6377487867</v>
          </cell>
          <cell r="D64">
            <v>1317.4920775248022</v>
          </cell>
        </row>
        <row r="65">
          <cell r="A65">
            <v>210</v>
          </cell>
          <cell r="B65">
            <v>1151253.0524313932</v>
          </cell>
          <cell r="C65">
            <v>1148469.4865884893</v>
          </cell>
          <cell r="D65">
            <v>1309.4642647962642</v>
          </cell>
        </row>
        <row r="66">
          <cell r="A66" t="str">
            <v>71A</v>
          </cell>
          <cell r="B66">
            <v>1151115.7847693965</v>
          </cell>
          <cell r="C66">
            <v>1148643.0807847043</v>
          </cell>
          <cell r="D66">
            <v>1329.3308903994437</v>
          </cell>
        </row>
        <row r="67">
          <cell r="A67" t="str">
            <v>81A</v>
          </cell>
          <cell r="B67">
            <v>1151134.6047570049</v>
          </cell>
          <cell r="C67">
            <v>1148679.6123421285</v>
          </cell>
          <cell r="D67">
            <v>1329.3625978967411</v>
          </cell>
        </row>
        <row r="68">
          <cell r="A68" t="str">
            <v>85A</v>
          </cell>
          <cell r="B68">
            <v>1151081.0796274815</v>
          </cell>
          <cell r="C68">
            <v>1148661.9458679473</v>
          </cell>
          <cell r="D68">
            <v>1331.6305219397461</v>
          </cell>
        </row>
        <row r="69">
          <cell r="A69">
            <v>71</v>
          </cell>
          <cell r="B69">
            <v>1151094.1446617951</v>
          </cell>
          <cell r="C69">
            <v>1148602.6102189976</v>
          </cell>
          <cell r="D69">
            <v>1323.4890927616343</v>
          </cell>
        </row>
        <row r="70">
          <cell r="A70">
            <v>80</v>
          </cell>
          <cell r="B70">
            <v>1151160.9790000001</v>
          </cell>
          <cell r="C70">
            <v>1148700.5789999999</v>
          </cell>
          <cell r="D70">
            <v>1330.875</v>
          </cell>
        </row>
        <row r="71">
          <cell r="A71" t="str">
            <v>CJ82</v>
          </cell>
          <cell r="B71">
            <v>1151098.8674388544</v>
          </cell>
          <cell r="C71">
            <v>1148693.6913246096</v>
          </cell>
          <cell r="D71">
            <v>1332.5423001778324</v>
          </cell>
        </row>
        <row r="72">
          <cell r="A72" t="str">
            <v>82A</v>
          </cell>
          <cell r="B72">
            <v>1151104.8940819514</v>
          </cell>
          <cell r="C72">
            <v>1148701.5600514568</v>
          </cell>
          <cell r="D72">
            <v>1332.9722430336058</v>
          </cell>
        </row>
        <row r="73">
          <cell r="A73">
            <v>82</v>
          </cell>
          <cell r="B73">
            <v>1151096.3098258215</v>
          </cell>
          <cell r="C73">
            <v>1148708.8202834898</v>
          </cell>
          <cell r="D73">
            <v>1335.1402251249597</v>
          </cell>
        </row>
        <row r="74">
          <cell r="A74">
            <v>86</v>
          </cell>
          <cell r="B74">
            <v>1151059.6074372241</v>
          </cell>
          <cell r="C74">
            <v>1148623.1146933264</v>
          </cell>
          <cell r="D74">
            <v>1326.7679140245484</v>
          </cell>
        </row>
        <row r="75">
          <cell r="A75">
            <v>60</v>
          </cell>
          <cell r="B75">
            <v>1151089.8337173536</v>
          </cell>
          <cell r="C75">
            <v>1148891.466866859</v>
          </cell>
          <cell r="D75">
            <v>1344.5141339051972</v>
          </cell>
        </row>
        <row r="76">
          <cell r="A76" t="str">
            <v>65A</v>
          </cell>
          <cell r="B76">
            <v>1150910.3674630995</v>
          </cell>
          <cell r="C76">
            <v>1148670.3746952615</v>
          </cell>
          <cell r="D76">
            <v>1352.2210540071512</v>
          </cell>
        </row>
        <row r="77">
          <cell r="A77">
            <v>89</v>
          </cell>
          <cell r="B77">
            <v>1150956.6385658588</v>
          </cell>
          <cell r="C77">
            <v>1148644.124177306</v>
          </cell>
          <cell r="D77">
            <v>1341.4260925688691</v>
          </cell>
        </row>
        <row r="78">
          <cell r="A78">
            <v>88</v>
          </cell>
          <cell r="B78">
            <v>1150986.5638188175</v>
          </cell>
          <cell r="C78">
            <v>1148627.2744050543</v>
          </cell>
          <cell r="D78">
            <v>1337.2411111924082</v>
          </cell>
        </row>
        <row r="79">
          <cell r="A79">
            <v>87</v>
          </cell>
          <cell r="B79">
            <v>1151005.7955992499</v>
          </cell>
          <cell r="C79">
            <v>1148616.2576566741</v>
          </cell>
          <cell r="D79">
            <v>1335.3309915064096</v>
          </cell>
        </row>
        <row r="80">
          <cell r="A80">
            <v>69</v>
          </cell>
          <cell r="B80">
            <v>1151051.1265362487</v>
          </cell>
          <cell r="C80">
            <v>1148590.7856498142</v>
          </cell>
          <cell r="D80">
            <v>1329.1370475617673</v>
          </cell>
        </row>
        <row r="81">
          <cell r="A81">
            <v>221</v>
          </cell>
          <cell r="B81">
            <v>1151057.9711334559</v>
          </cell>
          <cell r="C81">
            <v>1148591.5972339832</v>
          </cell>
          <cell r="D81">
            <v>1328.1412066707021</v>
          </cell>
        </row>
        <row r="82">
          <cell r="A82">
            <v>68</v>
          </cell>
          <cell r="B82">
            <v>1151019.1672265283</v>
          </cell>
          <cell r="C82">
            <v>1148555.9637174096</v>
          </cell>
          <cell r="D82">
            <v>1336.0259859318408</v>
          </cell>
        </row>
        <row r="83">
          <cell r="A83" t="str">
            <v>66A</v>
          </cell>
          <cell r="B83">
            <v>1150915.667171842</v>
          </cell>
          <cell r="C83">
            <v>1148614.4148936991</v>
          </cell>
          <cell r="D83">
            <v>1345.7218434281829</v>
          </cell>
        </row>
        <row r="84">
          <cell r="A84">
            <v>67</v>
          </cell>
          <cell r="B84">
            <v>1150963.9882180393</v>
          </cell>
          <cell r="C84">
            <v>1148587.0227221956</v>
          </cell>
          <cell r="D84">
            <v>1339.2588025398586</v>
          </cell>
        </row>
        <row r="85">
          <cell r="A85" t="str">
            <v>83A</v>
          </cell>
          <cell r="B85">
            <v>1151064.8688418614</v>
          </cell>
          <cell r="C85">
            <v>1148733.2802838814</v>
          </cell>
          <cell r="D85">
            <v>1337.6737873533291</v>
          </cell>
        </row>
        <row r="86">
          <cell r="A86" t="str">
            <v>CJ255A</v>
          </cell>
          <cell r="B86">
            <v>1151289.3906379179</v>
          </cell>
          <cell r="C86">
            <v>1148546.1454071826</v>
          </cell>
          <cell r="D86">
            <v>1314.2304446415558</v>
          </cell>
        </row>
        <row r="87">
          <cell r="A87">
            <v>94</v>
          </cell>
          <cell r="B87">
            <v>1151307.2140522101</v>
          </cell>
          <cell r="C87">
            <v>1148537.708765619</v>
          </cell>
          <cell r="D87">
            <v>1312.7186235219669</v>
          </cell>
        </row>
        <row r="88">
          <cell r="A88">
            <v>95</v>
          </cell>
          <cell r="B88">
            <v>1151300.5448576743</v>
          </cell>
          <cell r="C88">
            <v>1148513.9450757906</v>
          </cell>
          <cell r="D88">
            <v>1310.4832733552007</v>
          </cell>
        </row>
        <row r="89">
          <cell r="A89">
            <v>97</v>
          </cell>
          <cell r="B89">
            <v>1151337.0226764609</v>
          </cell>
          <cell r="C89">
            <v>1148523.4106147108</v>
          </cell>
          <cell r="D89">
            <v>1313.5221565279505</v>
          </cell>
        </row>
        <row r="90">
          <cell r="A90">
            <v>96</v>
          </cell>
          <cell r="B90">
            <v>1151300.0347343453</v>
          </cell>
          <cell r="C90">
            <v>1148462.3872225289</v>
          </cell>
          <cell r="D90">
            <v>1302.3014133697372</v>
          </cell>
        </row>
        <row r="91">
          <cell r="A91">
            <v>212</v>
          </cell>
          <cell r="B91">
            <v>1151287.9100306323</v>
          </cell>
          <cell r="C91">
            <v>1148469.7869794625</v>
          </cell>
          <cell r="D91">
            <v>1305.3429140125509</v>
          </cell>
        </row>
        <row r="92">
          <cell r="A92">
            <v>211</v>
          </cell>
          <cell r="B92">
            <v>1151265.5858893902</v>
          </cell>
          <cell r="C92">
            <v>1148465.0850551676</v>
          </cell>
          <cell r="D92">
            <v>1307.0761491930057</v>
          </cell>
        </row>
        <row r="93">
          <cell r="A93">
            <v>208</v>
          </cell>
          <cell r="B93">
            <v>1151300.2584034256</v>
          </cell>
          <cell r="C93">
            <v>1148431.0280963366</v>
          </cell>
          <cell r="D93">
            <v>1300.2225257221767</v>
          </cell>
        </row>
        <row r="94">
          <cell r="A94">
            <v>258</v>
          </cell>
          <cell r="B94">
            <v>1151322.7914154534</v>
          </cell>
          <cell r="C94">
            <v>1148429.112632731</v>
          </cell>
          <cell r="D94">
            <v>1298.8508433945678</v>
          </cell>
        </row>
        <row r="95">
          <cell r="A95" t="str">
            <v>199A</v>
          </cell>
          <cell r="B95">
            <v>1151335.9800982745</v>
          </cell>
          <cell r="C95">
            <v>1148454.7091627161</v>
          </cell>
          <cell r="D95">
            <v>1303.0695447414712</v>
          </cell>
        </row>
        <row r="96">
          <cell r="A96">
            <v>214</v>
          </cell>
          <cell r="B96">
            <v>1151215.7298571668</v>
          </cell>
          <cell r="C96">
            <v>1148434.0182640983</v>
          </cell>
          <cell r="D96">
            <v>1305.9575144399801</v>
          </cell>
        </row>
        <row r="97">
          <cell r="A97">
            <v>215</v>
          </cell>
          <cell r="B97">
            <v>1151199.2545212787</v>
          </cell>
          <cell r="C97">
            <v>1148437.7634232449</v>
          </cell>
          <cell r="D97">
            <v>1306.8379854058219</v>
          </cell>
        </row>
        <row r="98">
          <cell r="A98">
            <v>213</v>
          </cell>
          <cell r="B98">
            <v>1151214.6013504101</v>
          </cell>
          <cell r="C98">
            <v>1148413.5498197312</v>
          </cell>
          <cell r="D98">
            <v>1305.4897574204765</v>
          </cell>
        </row>
        <row r="99">
          <cell r="A99">
            <v>222</v>
          </cell>
          <cell r="B99">
            <v>1151293.2270181987</v>
          </cell>
          <cell r="C99">
            <v>1148398.5560882036</v>
          </cell>
          <cell r="D99">
            <v>1299.3190243042732</v>
          </cell>
        </row>
        <row r="100">
          <cell r="A100">
            <v>223</v>
          </cell>
          <cell r="B100">
            <v>1151289.8015691093</v>
          </cell>
          <cell r="C100">
            <v>1148379.6932618781</v>
          </cell>
          <cell r="D100">
            <v>1297.0834867449441</v>
          </cell>
        </row>
        <row r="101">
          <cell r="A101">
            <v>209</v>
          </cell>
          <cell r="B101">
            <v>1151251.3120192047</v>
          </cell>
          <cell r="C101">
            <v>1148406.8167570189</v>
          </cell>
          <cell r="D101">
            <v>1302.756660711025</v>
          </cell>
        </row>
        <row r="102">
          <cell r="A102">
            <v>224</v>
          </cell>
          <cell r="B102">
            <v>1151263.8030685855</v>
          </cell>
          <cell r="C102">
            <v>1148353.6907741309</v>
          </cell>
          <cell r="D102">
            <v>1288.1668665317982</v>
          </cell>
        </row>
        <row r="103">
          <cell r="A103" t="str">
            <v>109A</v>
          </cell>
          <cell r="B103">
            <v>1151350.5749764103</v>
          </cell>
          <cell r="C103">
            <v>1148351.1358806477</v>
          </cell>
          <cell r="D103">
            <v>1288.2990619103534</v>
          </cell>
        </row>
        <row r="104">
          <cell r="A104">
            <v>127</v>
          </cell>
          <cell r="B104">
            <v>1151345.9727719096</v>
          </cell>
          <cell r="C104">
            <v>1148343.2091738614</v>
          </cell>
          <cell r="D104">
            <v>1288.7707662308019</v>
          </cell>
        </row>
        <row r="105">
          <cell r="A105">
            <v>109</v>
          </cell>
          <cell r="B105">
            <v>1151358.7836018377</v>
          </cell>
          <cell r="C105">
            <v>1148366.3229974753</v>
          </cell>
          <cell r="D105">
            <v>1293.2323060288252</v>
          </cell>
        </row>
        <row r="106">
          <cell r="A106">
            <v>108</v>
          </cell>
          <cell r="B106">
            <v>1151376.3081463464</v>
          </cell>
          <cell r="C106">
            <v>1148400.2911714204</v>
          </cell>
          <cell r="D106">
            <v>1295.4229628686064</v>
          </cell>
        </row>
        <row r="107">
          <cell r="A107">
            <v>110</v>
          </cell>
          <cell r="B107">
            <v>1151383.3012392889</v>
          </cell>
          <cell r="C107">
            <v>1148413.7773120357</v>
          </cell>
          <cell r="D107">
            <v>1296.9497589426319</v>
          </cell>
        </row>
        <row r="108">
          <cell r="A108">
            <v>111</v>
          </cell>
          <cell r="B108">
            <v>1151396.1051370283</v>
          </cell>
          <cell r="C108">
            <v>1148439.4646963559</v>
          </cell>
          <cell r="D108">
            <v>1300.6505512958956</v>
          </cell>
        </row>
        <row r="109">
          <cell r="A109">
            <v>107</v>
          </cell>
          <cell r="B109">
            <v>1151344.5786752105</v>
          </cell>
          <cell r="C109">
            <v>1148417.7437091372</v>
          </cell>
          <cell r="D109">
            <v>1297.020100693039</v>
          </cell>
        </row>
        <row r="110">
          <cell r="A110" t="str">
            <v>CJ258A</v>
          </cell>
          <cell r="B110">
            <v>1151317.9157587145</v>
          </cell>
          <cell r="C110">
            <v>1148431.6801892288</v>
          </cell>
          <cell r="D110">
            <v>1297.5892890776004</v>
          </cell>
        </row>
        <row r="111">
          <cell r="A111">
            <v>106</v>
          </cell>
          <cell r="B111">
            <v>1151359.2487616511</v>
          </cell>
          <cell r="C111">
            <v>1148444.186925584</v>
          </cell>
          <cell r="D111">
            <v>1302.2642481393373</v>
          </cell>
        </row>
        <row r="112">
          <cell r="A112" t="str">
            <v>198A</v>
          </cell>
          <cell r="B112">
            <v>1151347.5770615209</v>
          </cell>
          <cell r="C112">
            <v>1148478.3496585821</v>
          </cell>
          <cell r="D112">
            <v>1308.7820517120713</v>
          </cell>
        </row>
        <row r="113">
          <cell r="A113">
            <v>103</v>
          </cell>
          <cell r="B113">
            <v>1151371.0219404057</v>
          </cell>
          <cell r="C113">
            <v>1148466.6404584947</v>
          </cell>
          <cell r="D113">
            <v>1309.3655523770256</v>
          </cell>
        </row>
        <row r="114">
          <cell r="A114" t="str">
            <v>102A</v>
          </cell>
          <cell r="B114">
            <v>1151385.1344992181</v>
          </cell>
          <cell r="C114">
            <v>1148493.6665940909</v>
          </cell>
          <cell r="D114">
            <v>1313.2660030446293</v>
          </cell>
        </row>
        <row r="115">
          <cell r="A115">
            <v>112</v>
          </cell>
          <cell r="B115">
            <v>1151401.7817717334</v>
          </cell>
          <cell r="C115">
            <v>1148451.0763649635</v>
          </cell>
          <cell r="D115">
            <v>1307.9407569881878</v>
          </cell>
        </row>
        <row r="116">
          <cell r="A116">
            <v>113</v>
          </cell>
          <cell r="B116">
            <v>1151415.3122686637</v>
          </cell>
          <cell r="C116">
            <v>1148444.5890040009</v>
          </cell>
          <cell r="D116">
            <v>1306.8670312382569</v>
          </cell>
        </row>
        <row r="117">
          <cell r="A117" t="str">
            <v>115A</v>
          </cell>
          <cell r="B117">
            <v>1151410.3963137451</v>
          </cell>
          <cell r="C117">
            <v>1148466.0298068037</v>
          </cell>
          <cell r="D117">
            <v>1311.3427838448649</v>
          </cell>
        </row>
        <row r="118">
          <cell r="A118">
            <v>114</v>
          </cell>
          <cell r="B118">
            <v>1151440.6347005439</v>
          </cell>
          <cell r="C118">
            <v>1148432.6353457626</v>
          </cell>
          <cell r="D118">
            <v>1300.1617456570011</v>
          </cell>
        </row>
        <row r="119">
          <cell r="A119">
            <v>124</v>
          </cell>
          <cell r="B119">
            <v>1151464.0525576628</v>
          </cell>
          <cell r="C119">
            <v>1148419.1945182038</v>
          </cell>
          <cell r="D119">
            <v>1298.958678849782</v>
          </cell>
        </row>
        <row r="120">
          <cell r="A120">
            <v>121</v>
          </cell>
          <cell r="B120">
            <v>1151478.3342596083</v>
          </cell>
          <cell r="C120">
            <v>1148412.4030216595</v>
          </cell>
          <cell r="D120">
            <v>1298.4950243258345</v>
          </cell>
        </row>
        <row r="121">
          <cell r="A121">
            <v>119</v>
          </cell>
          <cell r="B121">
            <v>1151485.9448184995</v>
          </cell>
          <cell r="C121">
            <v>1148423.8537589884</v>
          </cell>
          <cell r="D121">
            <v>1303.5849867079228</v>
          </cell>
        </row>
        <row r="122">
          <cell r="A122">
            <v>117</v>
          </cell>
          <cell r="B122">
            <v>1151498.614300899</v>
          </cell>
          <cell r="C122">
            <v>1148444.2397754469</v>
          </cell>
          <cell r="D122">
            <v>1312.1639960042041</v>
          </cell>
        </row>
        <row r="123">
          <cell r="A123" t="str">
            <v>123A</v>
          </cell>
          <cell r="B123">
            <v>1151470.7103294651</v>
          </cell>
          <cell r="C123">
            <v>1148433.5867809425</v>
          </cell>
          <cell r="D123">
            <v>1304.9833632846758</v>
          </cell>
        </row>
        <row r="124">
          <cell r="A124" t="str">
            <v>120A</v>
          </cell>
          <cell r="B124">
            <v>1151508.0069764671</v>
          </cell>
          <cell r="C124">
            <v>1148415.0739128552</v>
          </cell>
          <cell r="D124">
            <v>1304.5094514925945</v>
          </cell>
        </row>
        <row r="125">
          <cell r="A125" t="str">
            <v>116A</v>
          </cell>
          <cell r="B125">
            <v>1151503.0479586003</v>
          </cell>
          <cell r="C125">
            <v>1148453.8296252391</v>
          </cell>
          <cell r="D125">
            <v>1314.2263441250027</v>
          </cell>
        </row>
        <row r="126">
          <cell r="A126" t="str">
            <v>206A</v>
          </cell>
          <cell r="B126">
            <v>1151520.7449253076</v>
          </cell>
          <cell r="C126">
            <v>1148482.0796149017</v>
          </cell>
          <cell r="D126">
            <v>1314.3048100199667</v>
          </cell>
        </row>
        <row r="127">
          <cell r="A127" t="str">
            <v>100A</v>
          </cell>
          <cell r="B127">
            <v>1151480.3387320719</v>
          </cell>
          <cell r="C127">
            <v>1148460.2206529654</v>
          </cell>
          <cell r="D127">
            <v>1315.1279897351155</v>
          </cell>
        </row>
        <row r="128">
          <cell r="A128">
            <v>99</v>
          </cell>
          <cell r="B128">
            <v>1151463.7301824719</v>
          </cell>
          <cell r="C128">
            <v>1148463.5012284881</v>
          </cell>
          <cell r="D128">
            <v>1315.3612812717051</v>
          </cell>
        </row>
        <row r="129">
          <cell r="A129">
            <v>257</v>
          </cell>
          <cell r="B129">
            <v>1151451.3311325207</v>
          </cell>
          <cell r="C129">
            <v>1148465.7102600492</v>
          </cell>
          <cell r="D129">
            <v>1315.2956167202751</v>
          </cell>
        </row>
        <row r="130">
          <cell r="A130" t="str">
            <v>132A</v>
          </cell>
          <cell r="B130">
            <v>1151475.4499637992</v>
          </cell>
          <cell r="C130">
            <v>1148489.1597703458</v>
          </cell>
          <cell r="D130">
            <v>1315.8468132233825</v>
          </cell>
        </row>
        <row r="131">
          <cell r="A131">
            <v>133</v>
          </cell>
          <cell r="B131">
            <v>1151482.1320670084</v>
          </cell>
          <cell r="C131">
            <v>1148501.0944339542</v>
          </cell>
          <cell r="D131">
            <v>1315.4110941453359</v>
          </cell>
        </row>
        <row r="132">
          <cell r="A132">
            <v>134</v>
          </cell>
          <cell r="B132">
            <v>1151494.9637163733</v>
          </cell>
          <cell r="C132">
            <v>1148528.7082881788</v>
          </cell>
          <cell r="D132">
            <v>1309.4713374904118</v>
          </cell>
        </row>
        <row r="133">
          <cell r="A133">
            <v>207</v>
          </cell>
          <cell r="B133">
            <v>1151534.2122798064</v>
          </cell>
          <cell r="C133">
            <v>1148505.9462440058</v>
          </cell>
          <cell r="D133">
            <v>1309.2082056892</v>
          </cell>
        </row>
        <row r="134">
          <cell r="A134">
            <v>225</v>
          </cell>
          <cell r="B134">
            <v>1151544.2189052566</v>
          </cell>
          <cell r="C134">
            <v>1148522.9898523013</v>
          </cell>
          <cell r="D134">
            <v>1307.577024919718</v>
          </cell>
        </row>
        <row r="135">
          <cell r="A135">
            <v>135</v>
          </cell>
          <cell r="B135">
            <v>1151587.8380908461</v>
          </cell>
          <cell r="C135">
            <v>1148520.9463409174</v>
          </cell>
          <cell r="D135">
            <v>1305.5979694758857</v>
          </cell>
        </row>
        <row r="136">
          <cell r="A136" t="str">
            <v>136A</v>
          </cell>
          <cell r="B136">
            <v>1151591.3367941668</v>
          </cell>
          <cell r="C136">
            <v>1148491.9465252652</v>
          </cell>
          <cell r="D136">
            <v>1304.4400277305463</v>
          </cell>
        </row>
        <row r="137">
          <cell r="A137">
            <v>137</v>
          </cell>
          <cell r="B137">
            <v>1151605.5814868223</v>
          </cell>
          <cell r="C137">
            <v>1148444.8257483365</v>
          </cell>
          <cell r="D137">
            <v>1301.9714640026814</v>
          </cell>
        </row>
        <row r="138">
          <cell r="A138">
            <v>138</v>
          </cell>
          <cell r="B138">
            <v>1151637.768752553</v>
          </cell>
          <cell r="C138">
            <v>1148432.8575422668</v>
          </cell>
          <cell r="D138">
            <v>1297.3916379841623</v>
          </cell>
        </row>
        <row r="139">
          <cell r="A139" t="str">
            <v>127A</v>
          </cell>
          <cell r="B139">
            <v>1151385.3927212588</v>
          </cell>
          <cell r="C139">
            <v>1148359.7927949391</v>
          </cell>
          <cell r="D139">
            <v>1290.2222535029268</v>
          </cell>
        </row>
        <row r="140">
          <cell r="A140">
            <v>126</v>
          </cell>
          <cell r="B140">
            <v>1151414.8837812282</v>
          </cell>
          <cell r="C140">
            <v>1148400.5020879623</v>
          </cell>
          <cell r="D140">
            <v>1291.8292305938437</v>
          </cell>
        </row>
        <row r="141">
          <cell r="A141">
            <v>125</v>
          </cell>
          <cell r="B141">
            <v>1151440.1051050071</v>
          </cell>
          <cell r="C141">
            <v>1148409.5014712089</v>
          </cell>
          <cell r="D141">
            <v>1292.9641691271713</v>
          </cell>
        </row>
        <row r="142">
          <cell r="A142">
            <v>122</v>
          </cell>
          <cell r="B142">
            <v>1151474.0752014269</v>
          </cell>
          <cell r="C142">
            <v>1148401.5379401804</v>
          </cell>
          <cell r="D142">
            <v>1294.743711612723</v>
          </cell>
        </row>
        <row r="143">
          <cell r="A143">
            <v>149</v>
          </cell>
          <cell r="B143">
            <v>1151624.4839654816</v>
          </cell>
          <cell r="C143">
            <v>1148501.7988710173</v>
          </cell>
          <cell r="D143">
            <v>1301.7611921558635</v>
          </cell>
        </row>
        <row r="144">
          <cell r="A144">
            <v>228</v>
          </cell>
          <cell r="B144">
            <v>1151624.8877206733</v>
          </cell>
          <cell r="C144">
            <v>1148505.6375813922</v>
          </cell>
          <cell r="D144">
            <v>1302.8683490544372</v>
          </cell>
        </row>
        <row r="145">
          <cell r="A145" t="str">
            <v>148A</v>
          </cell>
          <cell r="B145">
            <v>1151653.2046524277</v>
          </cell>
          <cell r="C145">
            <v>1148502.8370989144</v>
          </cell>
          <cell r="D145">
            <v>1298.914536326045</v>
          </cell>
        </row>
        <row r="146">
          <cell r="A146">
            <v>229</v>
          </cell>
          <cell r="B146">
            <v>1151664.2785599497</v>
          </cell>
          <cell r="C146">
            <v>1148522.3412683492</v>
          </cell>
          <cell r="D146">
            <v>1301.0367201660201</v>
          </cell>
        </row>
        <row r="147">
          <cell r="A147">
            <v>230</v>
          </cell>
          <cell r="B147">
            <v>1151675.7223935623</v>
          </cell>
          <cell r="C147">
            <v>1148495.9961664691</v>
          </cell>
          <cell r="D147">
            <v>1295.8856116365566</v>
          </cell>
        </row>
        <row r="148">
          <cell r="A148" t="str">
            <v>231A</v>
          </cell>
          <cell r="B148">
            <v>1151680.023434703</v>
          </cell>
          <cell r="C148">
            <v>1148514.2231066164</v>
          </cell>
          <cell r="D148">
            <v>1298.6584179040512</v>
          </cell>
        </row>
        <row r="149">
          <cell r="A149" t="str">
            <v>147A</v>
          </cell>
          <cell r="B149">
            <v>1151653.0152039144</v>
          </cell>
          <cell r="C149">
            <v>1148480.1587234747</v>
          </cell>
          <cell r="D149">
            <v>1296.7275712511791</v>
          </cell>
        </row>
        <row r="150">
          <cell r="A150">
            <v>146</v>
          </cell>
          <cell r="B150">
            <v>1151682.9361511236</v>
          </cell>
          <cell r="C150">
            <v>1148456.8045148647</v>
          </cell>
          <cell r="D150">
            <v>1294.6960796987139</v>
          </cell>
        </row>
        <row r="151">
          <cell r="A151">
            <v>142</v>
          </cell>
          <cell r="B151">
            <v>1151695.2700344168</v>
          </cell>
          <cell r="C151">
            <v>1148445.7641160849</v>
          </cell>
          <cell r="D151">
            <v>1295.821361664197</v>
          </cell>
        </row>
        <row r="152">
          <cell r="A152" t="str">
            <v>CJ141A</v>
          </cell>
          <cell r="B152">
            <v>1151690.6094892342</v>
          </cell>
          <cell r="C152">
            <v>1148439.1554891909</v>
          </cell>
          <cell r="D152">
            <v>1294.893652310968</v>
          </cell>
        </row>
        <row r="153">
          <cell r="A153">
            <v>235</v>
          </cell>
          <cell r="B153">
            <v>1151676.8193800512</v>
          </cell>
          <cell r="C153">
            <v>1148424.1570009398</v>
          </cell>
          <cell r="D153">
            <v>1293.0584641332923</v>
          </cell>
        </row>
        <row r="154">
          <cell r="A154">
            <v>139</v>
          </cell>
          <cell r="B154">
            <v>1151664.5322342762</v>
          </cell>
          <cell r="C154">
            <v>1148422.4142870966</v>
          </cell>
          <cell r="D154">
            <v>1293.9551380946809</v>
          </cell>
        </row>
        <row r="155">
          <cell r="A155" t="str">
            <v>CJ256</v>
          </cell>
          <cell r="B155">
            <v>1151686.746580451</v>
          </cell>
          <cell r="C155">
            <v>1148388.6227055688</v>
          </cell>
          <cell r="D155">
            <v>1291.7368526335797</v>
          </cell>
        </row>
        <row r="156">
          <cell r="A156">
            <v>145</v>
          </cell>
          <cell r="B156">
            <v>1151685.1425335112</v>
          </cell>
          <cell r="C156">
            <v>1148492.9859339329</v>
          </cell>
          <cell r="D156">
            <v>1295.9938331071967</v>
          </cell>
        </row>
        <row r="157">
          <cell r="A157" t="str">
            <v>232A</v>
          </cell>
          <cell r="B157">
            <v>1151691.4196471837</v>
          </cell>
          <cell r="C157">
            <v>1148490.1336055622</v>
          </cell>
          <cell r="D157">
            <v>1296.7190714519945</v>
          </cell>
        </row>
        <row r="158">
          <cell r="A158" t="str">
            <v>144A</v>
          </cell>
          <cell r="B158">
            <v>1151712.342578742</v>
          </cell>
          <cell r="C158">
            <v>1148470.2393546056</v>
          </cell>
          <cell r="D158">
            <v>1299.1999757155115</v>
          </cell>
        </row>
        <row r="159">
          <cell r="A159">
            <v>234</v>
          </cell>
          <cell r="B159">
            <v>1151706.4407801947</v>
          </cell>
          <cell r="C159">
            <v>1148460.2787127879</v>
          </cell>
          <cell r="D159">
            <v>1297.9370983492217</v>
          </cell>
        </row>
        <row r="160">
          <cell r="A160" t="str">
            <v>143A</v>
          </cell>
          <cell r="B160">
            <v>1151736.2513843256</v>
          </cell>
          <cell r="C160">
            <v>1148445.6688523318</v>
          </cell>
          <cell r="D160">
            <v>1297.593195157127</v>
          </cell>
        </row>
        <row r="161">
          <cell r="A161" t="str">
            <v>CJ163A</v>
          </cell>
          <cell r="B161">
            <v>1152070.5748179744</v>
          </cell>
          <cell r="C161">
            <v>1148462.4449594559</v>
          </cell>
          <cell r="D161">
            <v>1270.6485305990122</v>
          </cell>
        </row>
        <row r="162">
          <cell r="A162" t="str">
            <v>CJ163B</v>
          </cell>
          <cell r="B162">
            <v>1152004.0948621677</v>
          </cell>
          <cell r="C162">
            <v>1148432.8741743274</v>
          </cell>
          <cell r="D162">
            <v>1275.5991937978215</v>
          </cell>
        </row>
        <row r="163">
          <cell r="A163">
            <v>165</v>
          </cell>
          <cell r="B163">
            <v>1152109.4076463769</v>
          </cell>
          <cell r="C163">
            <v>1148453.1770689834</v>
          </cell>
          <cell r="D163">
            <v>1267.466288686112</v>
          </cell>
        </row>
        <row r="164">
          <cell r="A164">
            <v>166</v>
          </cell>
          <cell r="B164">
            <v>1152132.3998206609</v>
          </cell>
          <cell r="C164">
            <v>1148454.3966443366</v>
          </cell>
          <cell r="D164">
            <v>1266.5360222107365</v>
          </cell>
        </row>
        <row r="165">
          <cell r="A165" t="str">
            <v>167A</v>
          </cell>
          <cell r="B165">
            <v>1151664.7687773514</v>
          </cell>
          <cell r="C165">
            <v>1148690.6618326178</v>
          </cell>
          <cell r="D165">
            <v>1306.2571420662321</v>
          </cell>
        </row>
        <row r="166">
          <cell r="A166" t="str">
            <v>CJ167A</v>
          </cell>
          <cell r="B166">
            <v>1152176.5493058267</v>
          </cell>
          <cell r="C166">
            <v>1148490.1855542788</v>
          </cell>
          <cell r="D166">
            <v>1263.6301261978408</v>
          </cell>
        </row>
        <row r="167">
          <cell r="A167">
            <v>168</v>
          </cell>
          <cell r="B167">
            <v>1152191.4758070456</v>
          </cell>
          <cell r="C167">
            <v>1148495.8848738386</v>
          </cell>
          <cell r="D167">
            <v>1264.2301505404876</v>
          </cell>
        </row>
        <row r="168">
          <cell r="A168">
            <v>169</v>
          </cell>
          <cell r="B168">
            <v>1152246.75640887</v>
          </cell>
          <cell r="C168">
            <v>1148539.9075431216</v>
          </cell>
          <cell r="D168">
            <v>1262.5356648048482</v>
          </cell>
        </row>
        <row r="169">
          <cell r="A169">
            <v>170</v>
          </cell>
          <cell r="B169">
            <v>1152254.3482410305</v>
          </cell>
          <cell r="C169">
            <v>1148562.1490397665</v>
          </cell>
          <cell r="D169">
            <v>1263.1951492415278</v>
          </cell>
        </row>
        <row r="170">
          <cell r="A170" t="str">
            <v>170A</v>
          </cell>
          <cell r="B170">
            <v>1152262.3607000001</v>
          </cell>
          <cell r="C170">
            <v>1148577.8147</v>
          </cell>
          <cell r="D170">
            <v>1263.1500000000001</v>
          </cell>
        </row>
        <row r="171">
          <cell r="A171">
            <v>171</v>
          </cell>
          <cell r="B171">
            <v>1152267.8956928132</v>
          </cell>
          <cell r="C171">
            <v>1148594.1122654215</v>
          </cell>
          <cell r="D171">
            <v>1263.5353353902328</v>
          </cell>
        </row>
        <row r="172">
          <cell r="A172">
            <v>172</v>
          </cell>
          <cell r="B172">
            <v>1152254.529653755</v>
          </cell>
          <cell r="C172">
            <v>1148620.471783139</v>
          </cell>
          <cell r="D172">
            <v>1259.9233217632293</v>
          </cell>
        </row>
        <row r="173">
          <cell r="A173" t="str">
            <v>CJ237</v>
          </cell>
          <cell r="B173">
            <v>1152256.5485479529</v>
          </cell>
          <cell r="C173">
            <v>1148628.6533891368</v>
          </cell>
          <cell r="D173">
            <v>1258.0031348647287</v>
          </cell>
        </row>
        <row r="174">
          <cell r="A174">
            <v>238</v>
          </cell>
          <cell r="B174">
            <v>1152260.7799296789</v>
          </cell>
          <cell r="C174">
            <v>1148637.5589726602</v>
          </cell>
          <cell r="D174">
            <v>1254.2693924245682</v>
          </cell>
        </row>
        <row r="175">
          <cell r="A175">
            <v>91</v>
          </cell>
          <cell r="B175">
            <v>1151343.4541948179</v>
          </cell>
          <cell r="C175">
            <v>1148619.4584166277</v>
          </cell>
          <cell r="D175">
            <v>1318.0850879930347</v>
          </cell>
        </row>
        <row r="176">
          <cell r="A176">
            <v>93</v>
          </cell>
          <cell r="B176">
            <v>1151325.1265182265</v>
          </cell>
          <cell r="C176">
            <v>1148579.9417800684</v>
          </cell>
          <cell r="D176">
            <v>1314.246163505353</v>
          </cell>
        </row>
        <row r="177">
          <cell r="A177">
            <v>91</v>
          </cell>
          <cell r="B177">
            <v>1151322.5219395969</v>
          </cell>
          <cell r="C177">
            <v>1148574.6502080949</v>
          </cell>
          <cell r="D177">
            <v>1314.0347240076858</v>
          </cell>
        </row>
        <row r="178">
          <cell r="A178" t="str">
            <v>92A</v>
          </cell>
          <cell r="B178">
            <v>1151377.2913418191</v>
          </cell>
          <cell r="C178">
            <v>1148600.7424430395</v>
          </cell>
          <cell r="D178">
            <v>1317.2329623803266</v>
          </cell>
        </row>
        <row r="179">
          <cell r="A179" t="str">
            <v>41B</v>
          </cell>
          <cell r="B179">
            <v>1151358.7398618904</v>
          </cell>
          <cell r="C179">
            <v>1148650.0165236429</v>
          </cell>
          <cell r="D179">
            <v>1321.2114034832287</v>
          </cell>
        </row>
        <row r="180">
          <cell r="A180" t="str">
            <v>41A</v>
          </cell>
          <cell r="B180">
            <v>1151359.67994518</v>
          </cell>
          <cell r="C180">
            <v>1148649.5008634971</v>
          </cell>
          <cell r="D180">
            <v>1321.1754593532505</v>
          </cell>
        </row>
        <row r="181">
          <cell r="A181" t="str">
            <v>204A</v>
          </cell>
          <cell r="B181">
            <v>1151392.3974878741</v>
          </cell>
          <cell r="C181">
            <v>1148632.2673513102</v>
          </cell>
          <cell r="D181">
            <v>1320.364732134977</v>
          </cell>
        </row>
        <row r="182">
          <cell r="A182">
            <v>42</v>
          </cell>
          <cell r="B182">
            <v>1151397.68125501</v>
          </cell>
          <cell r="C182">
            <v>1148718.6774993767</v>
          </cell>
          <cell r="D182">
            <v>1319.7843539615856</v>
          </cell>
        </row>
        <row r="183">
          <cell r="A183">
            <v>39</v>
          </cell>
          <cell r="B183">
            <v>1151473.5466905967</v>
          </cell>
          <cell r="C183">
            <v>1148680.098696646</v>
          </cell>
          <cell r="D183">
            <v>1315.5629125978517</v>
          </cell>
        </row>
        <row r="184">
          <cell r="A184">
            <v>26</v>
          </cell>
          <cell r="B184">
            <v>1151445.1413710834</v>
          </cell>
          <cell r="C184">
            <v>1148802.5222360089</v>
          </cell>
          <cell r="D184">
            <v>1323.9094101391941</v>
          </cell>
        </row>
        <row r="185">
          <cell r="A185">
            <v>27</v>
          </cell>
          <cell r="B185">
            <v>1151473.7782665454</v>
          </cell>
          <cell r="C185">
            <v>1148851.0330315584</v>
          </cell>
          <cell r="D185">
            <v>1319.5441395170951</v>
          </cell>
        </row>
        <row r="186">
          <cell r="A186">
            <v>28</v>
          </cell>
          <cell r="B186">
            <v>1151581.0416493679</v>
          </cell>
          <cell r="C186">
            <v>1148793.9848268898</v>
          </cell>
          <cell r="D186">
            <v>1313.3777829905134</v>
          </cell>
        </row>
        <row r="187">
          <cell r="A187">
            <v>37</v>
          </cell>
          <cell r="B187">
            <v>1151540.6705123375</v>
          </cell>
          <cell r="C187">
            <v>1148712.5187230369</v>
          </cell>
          <cell r="D187">
            <v>1314.3936260527075</v>
          </cell>
        </row>
        <row r="188">
          <cell r="A188">
            <v>36</v>
          </cell>
          <cell r="B188">
            <v>1151557.2376936381</v>
          </cell>
          <cell r="C188">
            <v>1148746.6039187023</v>
          </cell>
          <cell r="D188">
            <v>1315.3135087345865</v>
          </cell>
        </row>
        <row r="189">
          <cell r="A189" t="str">
            <v>38B</v>
          </cell>
          <cell r="B189">
            <v>1151543.8842830369</v>
          </cell>
          <cell r="C189">
            <v>1148641.9676871398</v>
          </cell>
          <cell r="D189">
            <v>1314.8626680308255</v>
          </cell>
        </row>
        <row r="190">
          <cell r="A190" t="str">
            <v>38B</v>
          </cell>
          <cell r="B190">
            <v>1151495.7922653526</v>
          </cell>
          <cell r="C190">
            <v>1148624.0645946893</v>
          </cell>
          <cell r="D190">
            <v>1316.1566868544867</v>
          </cell>
        </row>
        <row r="191">
          <cell r="A191" t="str">
            <v>38A</v>
          </cell>
          <cell r="B191">
            <v>1151514.7166361932</v>
          </cell>
          <cell r="C191">
            <v>1148659.3661344752</v>
          </cell>
          <cell r="D191">
            <v>1315.0465556372992</v>
          </cell>
        </row>
        <row r="192">
          <cell r="A192">
            <v>129</v>
          </cell>
          <cell r="B192">
            <v>1151460.1689020086</v>
          </cell>
          <cell r="C192">
            <v>1148557.3515281044</v>
          </cell>
          <cell r="D192">
            <v>1314.7513793895664</v>
          </cell>
        </row>
        <row r="193">
          <cell r="A193" t="str">
            <v>40A</v>
          </cell>
          <cell r="B193">
            <v>1151476.7454578457</v>
          </cell>
          <cell r="C193">
            <v>1148588.1614798843</v>
          </cell>
          <cell r="D193">
            <v>1318.4645067707697</v>
          </cell>
        </row>
        <row r="194">
          <cell r="A194">
            <v>130</v>
          </cell>
          <cell r="B194">
            <v>1151446.0222039064</v>
          </cell>
          <cell r="C194">
            <v>1148531.0493875344</v>
          </cell>
          <cell r="D194">
            <v>1313.208403703997</v>
          </cell>
        </row>
        <row r="195">
          <cell r="A195" t="str">
            <v>98A</v>
          </cell>
          <cell r="B195">
            <v>1151418.6326701753</v>
          </cell>
          <cell r="C195">
            <v>1148480.0762492763</v>
          </cell>
          <cell r="D195">
            <v>1313.9090044749844</v>
          </cell>
        </row>
        <row r="196">
          <cell r="A196" t="str">
            <v>227A</v>
          </cell>
          <cell r="B196">
            <v>1151567.8397028488</v>
          </cell>
          <cell r="C196">
            <v>1148570.4690328643</v>
          </cell>
          <cell r="D196">
            <v>1313.0328758026367</v>
          </cell>
        </row>
        <row r="197">
          <cell r="A197">
            <v>226</v>
          </cell>
          <cell r="B197">
            <v>1151562.4378230029</v>
          </cell>
          <cell r="C197">
            <v>1148558.4665038674</v>
          </cell>
          <cell r="D197">
            <v>1312.7774900695758</v>
          </cell>
        </row>
        <row r="198">
          <cell r="A198">
            <v>151</v>
          </cell>
          <cell r="B198">
            <v>1151571.047726969</v>
          </cell>
          <cell r="C198">
            <v>1148580.3962668206</v>
          </cell>
          <cell r="D198">
            <v>1313.1040415411946</v>
          </cell>
        </row>
        <row r="199">
          <cell r="A199">
            <v>150</v>
          </cell>
          <cell r="B199">
            <v>1151602.9184141213</v>
          </cell>
          <cell r="C199">
            <v>1148578.6382087027</v>
          </cell>
          <cell r="D199">
            <v>1310.37279975817</v>
          </cell>
        </row>
        <row r="200">
          <cell r="A200" t="str">
            <v>197A</v>
          </cell>
          <cell r="B200">
            <v>1151582.6415286143</v>
          </cell>
          <cell r="C200">
            <v>1148624.4046923113</v>
          </cell>
          <cell r="D200">
            <v>1313.9468883594118</v>
          </cell>
        </row>
        <row r="201">
          <cell r="A201">
            <v>243</v>
          </cell>
          <cell r="B201">
            <v>1151616.2164705556</v>
          </cell>
          <cell r="C201">
            <v>1148685.2480251808</v>
          </cell>
          <cell r="D201">
            <v>1311.5068728376123</v>
          </cell>
        </row>
        <row r="202">
          <cell r="A202">
            <v>35</v>
          </cell>
          <cell r="B202">
            <v>1151626.5142740244</v>
          </cell>
          <cell r="C202">
            <v>1148711.4769282034</v>
          </cell>
          <cell r="D202">
            <v>1309.4196835150972</v>
          </cell>
        </row>
        <row r="203">
          <cell r="A203">
            <v>167</v>
          </cell>
          <cell r="B203">
            <v>1152149.8744469753</v>
          </cell>
          <cell r="C203">
            <v>1148469.1869591104</v>
          </cell>
          <cell r="D203">
            <v>1265.8831724425772</v>
          </cell>
        </row>
        <row r="204">
          <cell r="A204" t="str">
            <v>195A</v>
          </cell>
          <cell r="B204">
            <v>1151667.7022950605</v>
          </cell>
          <cell r="C204">
            <v>1148689.6831163724</v>
          </cell>
          <cell r="D204">
            <v>1306.1596300315775</v>
          </cell>
        </row>
        <row r="205">
          <cell r="A205">
            <v>194</v>
          </cell>
          <cell r="B205">
            <v>1151708.1272511662</v>
          </cell>
          <cell r="C205">
            <v>1148669.6802667705</v>
          </cell>
          <cell r="D205">
            <v>1304.7410795873898</v>
          </cell>
        </row>
        <row r="206">
          <cell r="A206">
            <v>29</v>
          </cell>
          <cell r="B206">
            <v>1151650.7668628893</v>
          </cell>
          <cell r="C206">
            <v>1148758.0330381545</v>
          </cell>
          <cell r="D206">
            <v>1308.6488731799664</v>
          </cell>
        </row>
        <row r="207">
          <cell r="A207">
            <v>30</v>
          </cell>
          <cell r="B207">
            <v>1151702.3626988719</v>
          </cell>
          <cell r="C207">
            <v>1148734.6535584796</v>
          </cell>
          <cell r="D207">
            <v>1303.9933866259273</v>
          </cell>
        </row>
        <row r="208">
          <cell r="A208">
            <v>192</v>
          </cell>
          <cell r="B208">
            <v>1151722.8999999999</v>
          </cell>
          <cell r="C208">
            <v>1148723.18</v>
          </cell>
          <cell r="D208">
            <v>1302.8083036912797</v>
          </cell>
        </row>
        <row r="209">
          <cell r="A209">
            <v>193</v>
          </cell>
          <cell r="B209">
            <v>1151732.6828137552</v>
          </cell>
          <cell r="C209">
            <v>1148718.7256573734</v>
          </cell>
          <cell r="D209">
            <v>1302.2497152188844</v>
          </cell>
        </row>
        <row r="210">
          <cell r="A210" t="str">
            <v>191A</v>
          </cell>
          <cell r="B210">
            <v>1151739.4372468719</v>
          </cell>
          <cell r="C210">
            <v>1148714.686572735</v>
          </cell>
          <cell r="D210">
            <v>1301.9701003363868</v>
          </cell>
        </row>
        <row r="211">
          <cell r="A211">
            <v>242</v>
          </cell>
          <cell r="B211">
            <v>1151730.8941975038</v>
          </cell>
          <cell r="C211">
            <v>1148737.5880459179</v>
          </cell>
          <cell r="D211">
            <v>1300.8653950588762</v>
          </cell>
        </row>
        <row r="212">
          <cell r="A212">
            <v>241</v>
          </cell>
          <cell r="B212">
            <v>1151749.2681671262</v>
          </cell>
          <cell r="C212">
            <v>1148771.6019564816</v>
          </cell>
          <cell r="D212">
            <v>1299.8127210602172</v>
          </cell>
        </row>
        <row r="213">
          <cell r="A213" t="str">
            <v>189A</v>
          </cell>
          <cell r="B213">
            <v>1151811.2063262346</v>
          </cell>
          <cell r="C213">
            <v>1148680.0887808225</v>
          </cell>
          <cell r="D213">
            <v>1297.945952977469</v>
          </cell>
        </row>
        <row r="214">
          <cell r="A214">
            <v>196</v>
          </cell>
          <cell r="B214">
            <v>1151664.3031091515</v>
          </cell>
          <cell r="C214">
            <v>1148583.0490153602</v>
          </cell>
          <cell r="D214">
            <v>1308.1171699410338</v>
          </cell>
        </row>
        <row r="215">
          <cell r="A215" t="str">
            <v>152A</v>
          </cell>
          <cell r="B215">
            <v>1151620.9567490565</v>
          </cell>
          <cell r="C215">
            <v>1148578.2718537077</v>
          </cell>
          <cell r="D215">
            <v>1309.766225089528</v>
          </cell>
        </row>
        <row r="216">
          <cell r="A216">
            <v>53</v>
          </cell>
          <cell r="B216">
            <v>1150980.2884931229</v>
          </cell>
          <cell r="C216">
            <v>1148812.8855180768</v>
          </cell>
          <cell r="D216">
            <v>1351.9105418075978</v>
          </cell>
        </row>
        <row r="217">
          <cell r="A217" t="str">
            <v>196A</v>
          </cell>
          <cell r="B217">
            <v>1151628.7186660117</v>
          </cell>
          <cell r="C217">
            <v>1148602.0070844139</v>
          </cell>
          <cell r="D217">
            <v>1310.6580238976358</v>
          </cell>
        </row>
        <row r="218">
          <cell r="A218">
            <v>154</v>
          </cell>
          <cell r="B218">
            <v>1151702.7631912846</v>
          </cell>
          <cell r="C218">
            <v>1148547.2351504152</v>
          </cell>
          <cell r="D218">
            <v>1302.2967259970769</v>
          </cell>
        </row>
        <row r="219">
          <cell r="A219" t="str">
            <v>159A</v>
          </cell>
          <cell r="B219">
            <v>1151802.7171664049</v>
          </cell>
          <cell r="C219">
            <v>1148522.4254595509</v>
          </cell>
          <cell r="D219">
            <v>1296.6075745682115</v>
          </cell>
        </row>
        <row r="220">
          <cell r="A220">
            <v>155</v>
          </cell>
          <cell r="B220">
            <v>1151749.9908889586</v>
          </cell>
          <cell r="C220">
            <v>1148532.1404104575</v>
          </cell>
          <cell r="D220">
            <v>1299.8452316487815</v>
          </cell>
        </row>
        <row r="221">
          <cell r="A221" t="str">
            <v>156A</v>
          </cell>
          <cell r="B221">
            <v>1151736.312744393</v>
          </cell>
          <cell r="C221">
            <v>1148508.8813793657</v>
          </cell>
          <cell r="D221">
            <v>1301.7930832114421</v>
          </cell>
        </row>
        <row r="222">
          <cell r="A222">
            <v>233</v>
          </cell>
          <cell r="B222">
            <v>1151724.0226220544</v>
          </cell>
          <cell r="C222">
            <v>1148484.520712435</v>
          </cell>
          <cell r="D222">
            <v>1302.544186338944</v>
          </cell>
        </row>
        <row r="223">
          <cell r="A223">
            <v>157</v>
          </cell>
          <cell r="B223">
            <v>1151767.9166875116</v>
          </cell>
          <cell r="C223">
            <v>1148464.0760358248</v>
          </cell>
          <cell r="D223">
            <v>1299.0275037818387</v>
          </cell>
        </row>
        <row r="224">
          <cell r="A224" t="str">
            <v>158A</v>
          </cell>
          <cell r="B224">
            <v>1151761.8557979153</v>
          </cell>
          <cell r="C224">
            <v>1148453.1191516845</v>
          </cell>
          <cell r="D224">
            <v>1298.9601226383299</v>
          </cell>
        </row>
        <row r="225">
          <cell r="A225" t="str">
            <v>160A</v>
          </cell>
          <cell r="B225">
            <v>1151820.2527278347</v>
          </cell>
          <cell r="C225">
            <v>1148510.2974493196</v>
          </cell>
          <cell r="D225">
            <v>1294.5934246040986</v>
          </cell>
        </row>
        <row r="226">
          <cell r="A226" t="str">
            <v>179A</v>
          </cell>
          <cell r="B226">
            <v>1151814.1906129678</v>
          </cell>
          <cell r="C226">
            <v>1148544.737826488</v>
          </cell>
          <cell r="D226">
            <v>1296.4918721439801</v>
          </cell>
        </row>
        <row r="227">
          <cell r="A227">
            <v>178</v>
          </cell>
          <cell r="B227">
            <v>1151849.6586898123</v>
          </cell>
          <cell r="C227">
            <v>1148526.6790704124</v>
          </cell>
          <cell r="D227">
            <v>1294.4716992065205</v>
          </cell>
        </row>
        <row r="228">
          <cell r="A228" t="str">
            <v>185A</v>
          </cell>
          <cell r="B228">
            <v>1151769.0973121659</v>
          </cell>
          <cell r="C228">
            <v>1148567.2716472056</v>
          </cell>
          <cell r="D228">
            <v>1297.473864201258</v>
          </cell>
        </row>
        <row r="229">
          <cell r="A229" t="str">
            <v>187A</v>
          </cell>
          <cell r="B229">
            <v>1151771.4206539269</v>
          </cell>
          <cell r="C229">
            <v>1148604.4797448167</v>
          </cell>
          <cell r="D229">
            <v>1295.5039229197287</v>
          </cell>
        </row>
        <row r="230">
          <cell r="A230" t="str">
            <v>186A</v>
          </cell>
          <cell r="B230">
            <v>1151774.3193928557</v>
          </cell>
          <cell r="C230">
            <v>1148600.7790521421</v>
          </cell>
          <cell r="D230">
            <v>1295.3954527937715</v>
          </cell>
        </row>
        <row r="231">
          <cell r="A231" t="str">
            <v>177A</v>
          </cell>
          <cell r="B231">
            <v>1151864.7484792098</v>
          </cell>
          <cell r="C231">
            <v>1148554.8466317747</v>
          </cell>
          <cell r="D231">
            <v>1294.5856740320717</v>
          </cell>
        </row>
        <row r="232">
          <cell r="A232">
            <v>180</v>
          </cell>
          <cell r="B232">
            <v>1151828.544163597</v>
          </cell>
          <cell r="C232">
            <v>1148572.8650563208</v>
          </cell>
          <cell r="D232">
            <v>1295.3473628538413</v>
          </cell>
        </row>
        <row r="233">
          <cell r="A233">
            <v>181</v>
          </cell>
          <cell r="B233">
            <v>1151844.9433897198</v>
          </cell>
          <cell r="C233">
            <v>1148604.1349467984</v>
          </cell>
          <cell r="D233">
            <v>1293.6983079353147</v>
          </cell>
        </row>
        <row r="234">
          <cell r="A234">
            <v>176</v>
          </cell>
          <cell r="B234">
            <v>1151871.4238794155</v>
          </cell>
          <cell r="C234">
            <v>1148586.7719291556</v>
          </cell>
          <cell r="D234">
            <v>1293.0897808881998</v>
          </cell>
        </row>
        <row r="235">
          <cell r="A235" t="str">
            <v>CJ175A</v>
          </cell>
          <cell r="B235">
            <v>1151899.1932944707</v>
          </cell>
          <cell r="C235">
            <v>1148572.645597721</v>
          </cell>
          <cell r="D235">
            <v>1291.6475397169613</v>
          </cell>
        </row>
        <row r="236">
          <cell r="A236" t="str">
            <v>190A</v>
          </cell>
          <cell r="B236">
            <v>1151768.197690438</v>
          </cell>
          <cell r="C236">
            <v>1148643.4494422888</v>
          </cell>
          <cell r="D236">
            <v>1296.0658232344936</v>
          </cell>
        </row>
        <row r="237">
          <cell r="A237">
            <v>188</v>
          </cell>
          <cell r="B237">
            <v>1151787.0466557827</v>
          </cell>
          <cell r="C237">
            <v>1148633.3317305935</v>
          </cell>
          <cell r="D237">
            <v>1295.4056986939149</v>
          </cell>
        </row>
        <row r="238">
          <cell r="A238">
            <v>184</v>
          </cell>
          <cell r="B238">
            <v>1151815.7952560314</v>
          </cell>
          <cell r="C238">
            <v>1148618.8169786695</v>
          </cell>
          <cell r="D238">
            <v>1294.2331934591225</v>
          </cell>
        </row>
        <row r="239">
          <cell r="A239" t="str">
            <v>183A</v>
          </cell>
          <cell r="B239">
            <v>1151840.1779906591</v>
          </cell>
          <cell r="C239">
            <v>1148665.5680463556</v>
          </cell>
          <cell r="D239">
            <v>1294.8429411993145</v>
          </cell>
        </row>
        <row r="240">
          <cell r="A240">
            <v>182</v>
          </cell>
          <cell r="B240">
            <v>1151868.6587743463</v>
          </cell>
          <cell r="C240">
            <v>1148651.2460405657</v>
          </cell>
          <cell r="D240">
            <v>1291.7442131079697</v>
          </cell>
        </row>
        <row r="241">
          <cell r="A241">
            <v>236</v>
          </cell>
          <cell r="B241">
            <v>1151895.0068230964</v>
          </cell>
          <cell r="C241">
            <v>1148631.4362048125</v>
          </cell>
          <cell r="D241">
            <v>1290.2010483382467</v>
          </cell>
        </row>
        <row r="242">
          <cell r="A242">
            <v>174</v>
          </cell>
          <cell r="B242">
            <v>1151943.6994026084</v>
          </cell>
          <cell r="C242">
            <v>1148557.4343397403</v>
          </cell>
          <cell r="D242">
            <v>1285.6410521506205</v>
          </cell>
        </row>
        <row r="243">
          <cell r="A243">
            <v>173</v>
          </cell>
          <cell r="B243">
            <v>1151959.6172731828</v>
          </cell>
          <cell r="C243">
            <v>1148513.1107530193</v>
          </cell>
          <cell r="D243">
            <v>1281.6176624057696</v>
          </cell>
        </row>
        <row r="244">
          <cell r="A244">
            <v>162</v>
          </cell>
          <cell r="B244">
            <v>1151920.6989750403</v>
          </cell>
          <cell r="C244">
            <v>1148464.3607057021</v>
          </cell>
          <cell r="D244">
            <v>1281.8665448070053</v>
          </cell>
        </row>
        <row r="245">
          <cell r="A245">
            <v>163</v>
          </cell>
          <cell r="B245">
            <v>1151997.6521018036</v>
          </cell>
          <cell r="C245">
            <v>1148449.7638199658</v>
          </cell>
          <cell r="D245">
            <v>1277.153590090177</v>
          </cell>
        </row>
        <row r="246">
          <cell r="A246">
            <v>161</v>
          </cell>
          <cell r="B246">
            <v>1151848.4634086573</v>
          </cell>
          <cell r="C246">
            <v>1148491.2749540398</v>
          </cell>
          <cell r="D246">
            <v>1289.9097701648454</v>
          </cell>
        </row>
        <row r="247">
          <cell r="A247">
            <v>160</v>
          </cell>
          <cell r="B247">
            <v>1151836.0636977083</v>
          </cell>
          <cell r="C247">
            <v>1148499.3772504381</v>
          </cell>
          <cell r="D247">
            <v>1291.7679697140156</v>
          </cell>
        </row>
        <row r="248">
          <cell r="A248" t="str">
            <v>CJ163C</v>
          </cell>
          <cell r="B248">
            <v>1151987.7705951601</v>
          </cell>
          <cell r="C248">
            <v>1148421.2594891426</v>
          </cell>
          <cell r="D248">
            <v>1275.56505888421</v>
          </cell>
        </row>
        <row r="249">
          <cell r="A249">
            <v>31</v>
          </cell>
          <cell r="B249">
            <v>1151736.3748807493</v>
          </cell>
          <cell r="C249">
            <v>1148776.8295116681</v>
          </cell>
          <cell r="D249">
            <v>1296.8320235513897</v>
          </cell>
        </row>
        <row r="250">
          <cell r="A250" t="str">
            <v>27A</v>
          </cell>
          <cell r="B250">
            <v>1151486.0546954912</v>
          </cell>
          <cell r="C250">
            <v>1148933.3341981913</v>
          </cell>
          <cell r="D250">
            <v>1316.49918844477</v>
          </cell>
        </row>
        <row r="251">
          <cell r="A251" t="str">
            <v>27B</v>
          </cell>
          <cell r="B251">
            <v>1151518.388989338</v>
          </cell>
          <cell r="C251">
            <v>1148941.6187684566</v>
          </cell>
          <cell r="D251">
            <v>1314.6885262302699</v>
          </cell>
        </row>
        <row r="252">
          <cell r="A252" t="str">
            <v>1A</v>
          </cell>
          <cell r="B252">
            <v>1150543.6506597537</v>
          </cell>
          <cell r="C252">
            <v>1149016.7116236743</v>
          </cell>
          <cell r="D252">
            <v>1391.4934198841761</v>
          </cell>
        </row>
        <row r="253">
          <cell r="A253">
            <v>3</v>
          </cell>
          <cell r="B253">
            <v>1150599.4695758151</v>
          </cell>
          <cell r="C253">
            <v>1149012.5368548292</v>
          </cell>
          <cell r="D253">
            <v>1386.3907429040823</v>
          </cell>
        </row>
        <row r="254">
          <cell r="A254" t="str">
            <v>2A</v>
          </cell>
          <cell r="B254">
            <v>1150601.6455442153</v>
          </cell>
          <cell r="C254">
            <v>1149044.3902644217</v>
          </cell>
          <cell r="D254">
            <v>1386.6685910670581</v>
          </cell>
        </row>
        <row r="255">
          <cell r="A255">
            <v>4</v>
          </cell>
          <cell r="B255">
            <v>1150651.0275648539</v>
          </cell>
          <cell r="C255">
            <v>1149008.9142202851</v>
          </cell>
          <cell r="D255">
            <v>1384.9995773641242</v>
          </cell>
        </row>
        <row r="256">
          <cell r="A256">
            <v>5</v>
          </cell>
          <cell r="B256">
            <v>1150681.4956238831</v>
          </cell>
          <cell r="C256">
            <v>1149038.4988333476</v>
          </cell>
          <cell r="D256">
            <v>1384.6398264971069</v>
          </cell>
        </row>
        <row r="257">
          <cell r="A257" t="str">
            <v>1C</v>
          </cell>
          <cell r="B257">
            <v>1150526.7</v>
          </cell>
          <cell r="C257">
            <v>1149006.098</v>
          </cell>
          <cell r="D257">
            <v>1396.5</v>
          </cell>
        </row>
        <row r="258">
          <cell r="A258" t="str">
            <v>1B</v>
          </cell>
          <cell r="B258">
            <v>1150511.7037</v>
          </cell>
          <cell r="C258">
            <v>1149006.4121000001</v>
          </cell>
          <cell r="D258">
            <v>1395.9</v>
          </cell>
        </row>
        <row r="259">
          <cell r="A259" t="str">
            <v>BOT1</v>
          </cell>
          <cell r="B259">
            <v>1150736.2454455053</v>
          </cell>
          <cell r="C259">
            <v>1149083.1763381369</v>
          </cell>
          <cell r="D259">
            <v>1375.4809654374014</v>
          </cell>
        </row>
        <row r="260">
          <cell r="A260" t="str">
            <v>BOT2</v>
          </cell>
          <cell r="B260">
            <v>1151184.9831464568</v>
          </cell>
          <cell r="C260">
            <v>1148861.2434203981</v>
          </cell>
          <cell r="D260">
            <v>1330.6180094195531</v>
          </cell>
        </row>
        <row r="261">
          <cell r="A261" t="str">
            <v>51A</v>
          </cell>
          <cell r="B261">
            <v>1150980.6321</v>
          </cell>
          <cell r="C261">
            <v>1148771.6643000001</v>
          </cell>
          <cell r="D261">
            <v>1349.29</v>
          </cell>
        </row>
        <row r="262">
          <cell r="A262" t="str">
            <v>CJ1</v>
          </cell>
          <cell r="B262">
            <v>1150900.7104690119</v>
          </cell>
          <cell r="C262">
            <v>1148853.2777352056</v>
          </cell>
          <cell r="D262">
            <v>1369.5731856955999</v>
          </cell>
        </row>
        <row r="263">
          <cell r="A263">
            <v>59</v>
          </cell>
          <cell r="B263">
            <v>1151103.0508999999</v>
          </cell>
          <cell r="C263">
            <v>1148870.1719</v>
          </cell>
          <cell r="D263">
            <v>1339</v>
          </cell>
        </row>
        <row r="264">
          <cell r="A264" t="str">
            <v>BOT3</v>
          </cell>
          <cell r="B264">
            <v>1151261.1627592309</v>
          </cell>
          <cell r="C264">
            <v>1148852.0948524266</v>
          </cell>
          <cell r="D264">
            <v>1326.7316340248872</v>
          </cell>
        </row>
        <row r="265">
          <cell r="A265" t="str">
            <v>TC1</v>
          </cell>
          <cell r="B265">
            <v>1150994.0906</v>
          </cell>
          <cell r="C265">
            <v>1148588.0312999999</v>
          </cell>
          <cell r="D265">
            <v>1337</v>
          </cell>
        </row>
        <row r="266">
          <cell r="A266">
            <v>84</v>
          </cell>
          <cell r="B266">
            <v>1151080.5739</v>
          </cell>
          <cell r="C266">
            <v>1148721.0673</v>
          </cell>
          <cell r="D266">
            <v>1335</v>
          </cell>
        </row>
        <row r="267">
          <cell r="A267" t="str">
            <v>CJ255</v>
          </cell>
          <cell r="B267">
            <v>1151266.81</v>
          </cell>
          <cell r="C267">
            <v>1148568.1100000001</v>
          </cell>
          <cell r="D267">
            <v>1320.64</v>
          </cell>
        </row>
        <row r="268">
          <cell r="A268" t="str">
            <v>BOT4</v>
          </cell>
          <cell r="B268">
            <v>1151265.6019993247</v>
          </cell>
          <cell r="C268">
            <v>1148341.9616155077</v>
          </cell>
          <cell r="D268">
            <v>1285.0525816942959</v>
          </cell>
        </row>
        <row r="269">
          <cell r="A269" t="str">
            <v>BOT5</v>
          </cell>
          <cell r="B269">
            <v>1151312.91994881</v>
          </cell>
          <cell r="C269">
            <v>1148877.5418262766</v>
          </cell>
          <cell r="D269">
            <v>1322.05</v>
          </cell>
        </row>
        <row r="270">
          <cell r="A270" t="str">
            <v>TC2</v>
          </cell>
          <cell r="B270">
            <v>1151562.6592000001</v>
          </cell>
          <cell r="C270">
            <v>1148756.4952</v>
          </cell>
          <cell r="D270">
            <v>1315</v>
          </cell>
        </row>
        <row r="271">
          <cell r="A271" t="str">
            <v>TC3</v>
          </cell>
          <cell r="B271">
            <v>1151617.8685999999</v>
          </cell>
          <cell r="C271">
            <v>1148696.8551</v>
          </cell>
          <cell r="D271">
            <v>1311</v>
          </cell>
        </row>
        <row r="272">
          <cell r="A272" t="str">
            <v>TC4</v>
          </cell>
          <cell r="B272">
            <v>1151597.4129000001</v>
          </cell>
          <cell r="C272">
            <v>1148656.9887999999</v>
          </cell>
          <cell r="D272">
            <v>1313</v>
          </cell>
        </row>
        <row r="273">
          <cell r="A273" t="str">
            <v>PTAR</v>
          </cell>
          <cell r="B273">
            <v>1151765.0356640574</v>
          </cell>
          <cell r="C273">
            <v>1148777.8032302971</v>
          </cell>
          <cell r="D273">
            <v>1297.6190400131859</v>
          </cell>
        </row>
        <row r="274">
          <cell r="A274" t="str">
            <v>BOT10</v>
          </cell>
          <cell r="B274">
            <v>1151759.7471599397</v>
          </cell>
          <cell r="C274">
            <v>1148782.0347924193</v>
          </cell>
          <cell r="D274">
            <v>1298.7722749911015</v>
          </cell>
        </row>
        <row r="275">
          <cell r="A275" t="str">
            <v>BOT7</v>
          </cell>
          <cell r="B275">
            <v>1151336.2346746898</v>
          </cell>
          <cell r="C275">
            <v>1148342.4810068768</v>
          </cell>
          <cell r="D275">
            <v>1285.5724017373286</v>
          </cell>
        </row>
        <row r="276">
          <cell r="A276" t="str">
            <v>CJ130</v>
          </cell>
          <cell r="B276">
            <v>1151467.4378</v>
          </cell>
          <cell r="C276">
            <v>1148532.0723000001</v>
          </cell>
          <cell r="D276">
            <v>1310.3</v>
          </cell>
        </row>
        <row r="277">
          <cell r="A277" t="str">
            <v>BOT8</v>
          </cell>
          <cell r="B277">
            <v>1151696.6020456252</v>
          </cell>
          <cell r="C277">
            <v>1148367.7710238246</v>
          </cell>
          <cell r="D277">
            <v>1287.2042960007518</v>
          </cell>
        </row>
        <row r="278">
          <cell r="A278" t="str">
            <v>TC5</v>
          </cell>
          <cell r="B278">
            <v>1151835.9676999999</v>
          </cell>
          <cell r="C278">
            <v>1148656.8032</v>
          </cell>
          <cell r="D278">
            <v>1294.7</v>
          </cell>
        </row>
        <row r="279">
          <cell r="A279" t="str">
            <v>TC6</v>
          </cell>
          <cell r="B279">
            <v>1151851.6457</v>
          </cell>
          <cell r="C279">
            <v>1148617.5623999999</v>
          </cell>
          <cell r="D279">
            <v>1293.3</v>
          </cell>
        </row>
        <row r="280">
          <cell r="A280" t="str">
            <v>BOT9</v>
          </cell>
          <cell r="B280">
            <v>1152271.1552671087</v>
          </cell>
          <cell r="C280">
            <v>1148639.7910184837</v>
          </cell>
          <cell r="D280">
            <v>1248.9965380610192</v>
          </cell>
        </row>
        <row r="281">
          <cell r="A281" t="str">
            <v>OBRA</v>
          </cell>
          <cell r="B281">
            <v>1151958.7909773067</v>
          </cell>
          <cell r="C281">
            <v>1148419.514113948</v>
          </cell>
          <cell r="D281">
            <v>1275.2</v>
          </cell>
        </row>
        <row r="282">
          <cell r="A282" t="str">
            <v>S163A</v>
          </cell>
          <cell r="B282">
            <v>1151993.9349729232</v>
          </cell>
          <cell r="C282">
            <v>1148444.7730684588</v>
          </cell>
          <cell r="D282">
            <v>1275.7974903947254</v>
          </cell>
        </row>
        <row r="283">
          <cell r="A283" t="str">
            <v>BOT15</v>
          </cell>
          <cell r="B283">
            <v>1152033.8691</v>
          </cell>
          <cell r="C283">
            <v>1148461.7611</v>
          </cell>
          <cell r="D283">
            <v>1273.7</v>
          </cell>
        </row>
        <row r="284">
          <cell r="A284" t="str">
            <v>BOT13</v>
          </cell>
          <cell r="B284">
            <v>1151553.8191502229</v>
          </cell>
          <cell r="C284">
            <v>1148949.5852873139</v>
          </cell>
          <cell r="D284">
            <v>1310.9035573521376</v>
          </cell>
        </row>
        <row r="285">
          <cell r="A285">
            <v>70</v>
          </cell>
          <cell r="B285">
            <v>1151079.3119845525</v>
          </cell>
          <cell r="C285">
            <v>1148613.9787219439</v>
          </cell>
          <cell r="D285">
            <v>1325.0819496480879</v>
          </cell>
        </row>
        <row r="286">
          <cell r="A286" t="str">
            <v>168A</v>
          </cell>
          <cell r="B286">
            <v>1152228.3799999999</v>
          </cell>
          <cell r="C286">
            <v>1148517.3</v>
          </cell>
          <cell r="D286">
            <v>1262.4100000000001</v>
          </cell>
        </row>
        <row r="287">
          <cell r="A287" t="str">
            <v>BOT11</v>
          </cell>
          <cell r="B287">
            <v>1151757.7685181033</v>
          </cell>
          <cell r="C287">
            <v>1148783.6067118025</v>
          </cell>
          <cell r="D287">
            <v>1298.3704512511542</v>
          </cell>
        </row>
        <row r="288">
          <cell r="A288">
            <v>33</v>
          </cell>
          <cell r="B288">
            <v>1151676.3600000001</v>
          </cell>
          <cell r="C288">
            <v>1148704.96</v>
          </cell>
          <cell r="D288">
            <v>1305</v>
          </cell>
        </row>
        <row r="289">
          <cell r="A289" t="str">
            <v>TC7</v>
          </cell>
          <cell r="B289">
            <v>1151575.9967</v>
          </cell>
          <cell r="C289">
            <v>1148603.1161</v>
          </cell>
          <cell r="D289">
            <v>1314</v>
          </cell>
        </row>
        <row r="290">
          <cell r="A290" t="str">
            <v>CJ37A</v>
          </cell>
          <cell r="B290">
            <v>1151575.9967</v>
          </cell>
          <cell r="C290">
            <v>1148603.1161</v>
          </cell>
          <cell r="D290">
            <v>1314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DOS"/>
      <sheetName val="TUBERIAS"/>
      <sheetName val="Hoja3"/>
      <sheetName val="CANTOBRA"/>
      <sheetName val="PPTO AREA URBANA"/>
      <sheetName val="Base de Diseño"/>
      <sheetName val="PPTO_AREA_URBANA"/>
      <sheetName val="Base_de_Diseño"/>
    </sheetNames>
    <sheetDataSet>
      <sheetData sheetId="0"/>
      <sheetData sheetId="1"/>
      <sheetData sheetId="2" refreshError="1">
        <row r="5">
          <cell r="A5">
            <v>1</v>
          </cell>
          <cell r="B5">
            <v>2192.33</v>
          </cell>
        </row>
        <row r="6">
          <cell r="A6">
            <v>2</v>
          </cell>
          <cell r="B6">
            <v>2190.9699999999998</v>
          </cell>
        </row>
        <row r="7">
          <cell r="A7">
            <v>3</v>
          </cell>
          <cell r="B7">
            <v>2185.54</v>
          </cell>
        </row>
        <row r="8">
          <cell r="A8">
            <v>4</v>
          </cell>
          <cell r="B8">
            <v>2171.9899999999998</v>
          </cell>
        </row>
        <row r="9">
          <cell r="A9">
            <v>5</v>
          </cell>
          <cell r="B9">
            <v>2162.2600000000002</v>
          </cell>
        </row>
        <row r="10">
          <cell r="A10">
            <v>8</v>
          </cell>
          <cell r="B10">
            <v>2148.67</v>
          </cell>
        </row>
        <row r="11">
          <cell r="A11">
            <v>9</v>
          </cell>
          <cell r="B11">
            <v>2148.0100000000002</v>
          </cell>
        </row>
        <row r="12">
          <cell r="A12">
            <v>10</v>
          </cell>
          <cell r="B12">
            <v>2143.1999999999998</v>
          </cell>
        </row>
        <row r="13">
          <cell r="A13">
            <v>11</v>
          </cell>
          <cell r="B13">
            <v>2142.39</v>
          </cell>
        </row>
        <row r="14">
          <cell r="A14">
            <v>12</v>
          </cell>
          <cell r="B14">
            <v>2141.66</v>
          </cell>
        </row>
        <row r="15">
          <cell r="A15">
            <v>13</v>
          </cell>
          <cell r="B15">
            <v>2140.38</v>
          </cell>
        </row>
        <row r="16">
          <cell r="A16">
            <v>14</v>
          </cell>
          <cell r="B16">
            <v>2138.3200000000002</v>
          </cell>
        </row>
        <row r="17">
          <cell r="A17">
            <v>15</v>
          </cell>
          <cell r="B17">
            <v>2152.58</v>
          </cell>
        </row>
        <row r="18">
          <cell r="A18">
            <v>19</v>
          </cell>
          <cell r="B18">
            <v>2148.67</v>
          </cell>
        </row>
        <row r="19">
          <cell r="A19">
            <v>20</v>
          </cell>
          <cell r="B19">
            <v>2138</v>
          </cell>
        </row>
        <row r="20">
          <cell r="A20">
            <v>21</v>
          </cell>
          <cell r="B20">
            <v>2138</v>
          </cell>
        </row>
        <row r="21">
          <cell r="A21">
            <v>22</v>
          </cell>
          <cell r="B21">
            <v>2137.4499999999998</v>
          </cell>
        </row>
        <row r="22">
          <cell r="A22">
            <v>23</v>
          </cell>
          <cell r="B22">
            <v>2137.4499999999998</v>
          </cell>
        </row>
        <row r="23">
          <cell r="A23">
            <v>24</v>
          </cell>
          <cell r="B23">
            <v>2138</v>
          </cell>
        </row>
        <row r="24">
          <cell r="A24">
            <v>25</v>
          </cell>
          <cell r="B24">
            <v>2138</v>
          </cell>
        </row>
        <row r="25">
          <cell r="A25">
            <v>26</v>
          </cell>
          <cell r="B25">
            <v>2137.84</v>
          </cell>
        </row>
        <row r="26">
          <cell r="A26">
            <v>27</v>
          </cell>
          <cell r="B26">
            <v>2140.54</v>
          </cell>
        </row>
        <row r="27">
          <cell r="A27">
            <v>28</v>
          </cell>
          <cell r="B27">
            <v>2124.0500000000002</v>
          </cell>
        </row>
        <row r="28">
          <cell r="A28">
            <v>29</v>
          </cell>
          <cell r="B28">
            <v>2124.0500000000002</v>
          </cell>
        </row>
        <row r="29">
          <cell r="A29">
            <v>30</v>
          </cell>
          <cell r="B29">
            <v>2112.92</v>
          </cell>
        </row>
        <row r="30">
          <cell r="A30">
            <v>31</v>
          </cell>
          <cell r="B30">
            <v>2112.92</v>
          </cell>
        </row>
        <row r="31">
          <cell r="A31">
            <v>32</v>
          </cell>
          <cell r="B31">
            <v>2137.84</v>
          </cell>
        </row>
        <row r="32">
          <cell r="A32">
            <v>34</v>
          </cell>
          <cell r="B32">
            <v>2131.44</v>
          </cell>
        </row>
        <row r="33">
          <cell r="A33">
            <v>38</v>
          </cell>
          <cell r="B33">
            <v>2105.1</v>
          </cell>
        </row>
        <row r="34">
          <cell r="A34">
            <v>39</v>
          </cell>
          <cell r="B34">
            <v>2105.1</v>
          </cell>
        </row>
        <row r="35">
          <cell r="A35">
            <v>40</v>
          </cell>
          <cell r="B35">
            <v>2113.23</v>
          </cell>
        </row>
        <row r="36">
          <cell r="A36">
            <v>41</v>
          </cell>
          <cell r="B36">
            <v>2113.23</v>
          </cell>
        </row>
        <row r="37">
          <cell r="A37">
            <v>42</v>
          </cell>
          <cell r="B37">
            <v>2110.75</v>
          </cell>
        </row>
        <row r="38">
          <cell r="A38">
            <v>6</v>
          </cell>
          <cell r="B38">
            <v>2124.0500000000002</v>
          </cell>
        </row>
        <row r="39">
          <cell r="A39">
            <v>16</v>
          </cell>
          <cell r="B39">
            <v>2102.4499999999998</v>
          </cell>
        </row>
        <row r="40">
          <cell r="A40">
            <v>17</v>
          </cell>
          <cell r="B40">
            <v>2102.67</v>
          </cell>
        </row>
        <row r="41">
          <cell r="A41">
            <v>18</v>
          </cell>
          <cell r="B41">
            <v>2102.67</v>
          </cell>
        </row>
        <row r="42">
          <cell r="A42">
            <v>33</v>
          </cell>
          <cell r="B42">
            <v>2094.37</v>
          </cell>
        </row>
        <row r="43">
          <cell r="A43">
            <v>35</v>
          </cell>
          <cell r="B43">
            <v>2092.58</v>
          </cell>
        </row>
        <row r="44">
          <cell r="A44">
            <v>36</v>
          </cell>
          <cell r="B44">
            <v>2097.64</v>
          </cell>
        </row>
        <row r="45">
          <cell r="A45">
            <v>37</v>
          </cell>
          <cell r="B45">
            <v>2097.64</v>
          </cell>
        </row>
        <row r="46">
          <cell r="A46">
            <v>43</v>
          </cell>
          <cell r="B46">
            <v>2099.5300000000002</v>
          </cell>
        </row>
        <row r="47">
          <cell r="A47">
            <v>44</v>
          </cell>
          <cell r="B47">
            <v>2108.91</v>
          </cell>
        </row>
        <row r="48">
          <cell r="A48">
            <v>45</v>
          </cell>
          <cell r="B48">
            <v>2106.69</v>
          </cell>
        </row>
        <row r="49">
          <cell r="A49">
            <v>46</v>
          </cell>
          <cell r="B49">
            <v>2106.1799999999998</v>
          </cell>
        </row>
        <row r="50">
          <cell r="A50">
            <v>47</v>
          </cell>
          <cell r="B50">
            <v>2108.9699999999998</v>
          </cell>
        </row>
        <row r="51">
          <cell r="A51">
            <v>48</v>
          </cell>
          <cell r="B51">
            <v>2112.3000000000002</v>
          </cell>
        </row>
        <row r="52">
          <cell r="A52">
            <v>49</v>
          </cell>
          <cell r="B52">
            <v>2111.59</v>
          </cell>
        </row>
        <row r="53">
          <cell r="A53">
            <v>50</v>
          </cell>
          <cell r="B53">
            <v>2116.2199999999998</v>
          </cell>
        </row>
        <row r="54">
          <cell r="A54">
            <v>52</v>
          </cell>
          <cell r="B54">
            <v>2110.12</v>
          </cell>
        </row>
        <row r="55">
          <cell r="A55">
            <v>53</v>
          </cell>
          <cell r="B55">
            <v>2107.12</v>
          </cell>
        </row>
        <row r="56">
          <cell r="A56">
            <v>54</v>
          </cell>
          <cell r="B56">
            <v>2104</v>
          </cell>
        </row>
        <row r="57">
          <cell r="A57">
            <v>55</v>
          </cell>
          <cell r="B57">
            <v>2115.98</v>
          </cell>
        </row>
        <row r="58">
          <cell r="A58">
            <v>56</v>
          </cell>
          <cell r="B58">
            <v>2107.33</v>
          </cell>
        </row>
        <row r="59">
          <cell r="A59">
            <v>57</v>
          </cell>
          <cell r="B59">
            <v>2115.83</v>
          </cell>
        </row>
        <row r="60">
          <cell r="A60">
            <v>58</v>
          </cell>
          <cell r="B60">
            <v>2115.8000000000002</v>
          </cell>
        </row>
        <row r="61">
          <cell r="A61">
            <v>59</v>
          </cell>
          <cell r="B61">
            <v>2115.8000000000002</v>
          </cell>
        </row>
        <row r="62">
          <cell r="A62">
            <v>60</v>
          </cell>
          <cell r="B62">
            <v>2116.12</v>
          </cell>
        </row>
        <row r="63">
          <cell r="A63">
            <v>62</v>
          </cell>
          <cell r="B63">
            <v>2115.91</v>
          </cell>
        </row>
        <row r="64">
          <cell r="A64">
            <v>63</v>
          </cell>
          <cell r="B64">
            <v>2114.91</v>
          </cell>
        </row>
        <row r="65">
          <cell r="A65">
            <v>64</v>
          </cell>
          <cell r="B65">
            <v>2120.44</v>
          </cell>
        </row>
        <row r="66">
          <cell r="A66">
            <v>65</v>
          </cell>
          <cell r="B66">
            <v>2120.44</v>
          </cell>
        </row>
        <row r="67">
          <cell r="A67">
            <v>66</v>
          </cell>
          <cell r="B67">
            <v>2120.4499999999998</v>
          </cell>
        </row>
        <row r="68">
          <cell r="A68">
            <v>67</v>
          </cell>
          <cell r="B68">
            <v>2120.4499999999998</v>
          </cell>
        </row>
        <row r="69">
          <cell r="A69">
            <v>68</v>
          </cell>
          <cell r="B69">
            <v>2117.04</v>
          </cell>
        </row>
        <row r="70">
          <cell r="A70">
            <v>69</v>
          </cell>
          <cell r="B70">
            <v>2127.9699999999998</v>
          </cell>
        </row>
        <row r="71">
          <cell r="A71">
            <v>71</v>
          </cell>
          <cell r="B71">
            <v>2114.86</v>
          </cell>
        </row>
        <row r="72">
          <cell r="A72">
            <v>72</v>
          </cell>
          <cell r="B72">
            <v>2116.35</v>
          </cell>
        </row>
        <row r="73">
          <cell r="A73">
            <v>73</v>
          </cell>
          <cell r="B73">
            <v>2106.84</v>
          </cell>
        </row>
        <row r="74">
          <cell r="A74">
            <v>74</v>
          </cell>
          <cell r="B74">
            <v>2107.7600000000002</v>
          </cell>
        </row>
        <row r="75">
          <cell r="A75">
            <v>76</v>
          </cell>
          <cell r="B75">
            <v>2106.84</v>
          </cell>
        </row>
        <row r="76">
          <cell r="A76">
            <v>78</v>
          </cell>
          <cell r="B76">
            <v>2107.37</v>
          </cell>
        </row>
        <row r="77">
          <cell r="A77">
            <v>79</v>
          </cell>
          <cell r="B77">
            <v>2105.4499999999998</v>
          </cell>
        </row>
        <row r="78">
          <cell r="A78">
            <v>80</v>
          </cell>
          <cell r="B78">
            <v>2105.4499999999998</v>
          </cell>
        </row>
        <row r="79">
          <cell r="A79">
            <v>81</v>
          </cell>
          <cell r="B79">
            <v>2153.1799999999998</v>
          </cell>
        </row>
        <row r="80">
          <cell r="A80">
            <v>82</v>
          </cell>
          <cell r="B80">
            <v>2138.9699999999998</v>
          </cell>
        </row>
        <row r="81">
          <cell r="A81">
            <v>83</v>
          </cell>
          <cell r="B81">
            <v>2143.92</v>
          </cell>
        </row>
        <row r="82">
          <cell r="A82">
            <v>84</v>
          </cell>
          <cell r="B82">
            <v>2124.69</v>
          </cell>
        </row>
        <row r="83">
          <cell r="A83">
            <v>85</v>
          </cell>
          <cell r="B83">
            <v>2125.11</v>
          </cell>
        </row>
        <row r="84">
          <cell r="A84">
            <v>86</v>
          </cell>
          <cell r="B84">
            <v>2123.1999999999998</v>
          </cell>
        </row>
        <row r="85">
          <cell r="A85">
            <v>87</v>
          </cell>
          <cell r="B85">
            <v>2123.1999999999998</v>
          </cell>
        </row>
        <row r="86">
          <cell r="A86">
            <v>88</v>
          </cell>
          <cell r="B86">
            <v>2121.44</v>
          </cell>
        </row>
        <row r="87">
          <cell r="A87">
            <v>89</v>
          </cell>
          <cell r="B87">
            <v>2107.29</v>
          </cell>
        </row>
        <row r="88">
          <cell r="A88">
            <v>90</v>
          </cell>
          <cell r="B88">
            <v>2107.14</v>
          </cell>
        </row>
        <row r="89">
          <cell r="A89">
            <v>91</v>
          </cell>
          <cell r="B89">
            <v>2102.5700000000002</v>
          </cell>
        </row>
        <row r="90">
          <cell r="A90">
            <v>92</v>
          </cell>
          <cell r="B90">
            <v>2102.5700000000002</v>
          </cell>
        </row>
        <row r="91">
          <cell r="A91">
            <v>93</v>
          </cell>
          <cell r="B91">
            <v>2094.11</v>
          </cell>
        </row>
        <row r="92">
          <cell r="A92">
            <v>94</v>
          </cell>
          <cell r="B92">
            <v>2094.11</v>
          </cell>
        </row>
        <row r="93">
          <cell r="A93">
            <v>95</v>
          </cell>
          <cell r="B93">
            <v>2100.98</v>
          </cell>
        </row>
        <row r="94">
          <cell r="A94">
            <v>97</v>
          </cell>
          <cell r="B94">
            <v>2100.29</v>
          </cell>
        </row>
        <row r="95">
          <cell r="A95">
            <v>98</v>
          </cell>
          <cell r="B95">
            <v>2094.2600000000002</v>
          </cell>
        </row>
        <row r="96">
          <cell r="A96">
            <v>99</v>
          </cell>
          <cell r="B96">
            <v>2089.6</v>
          </cell>
        </row>
        <row r="97">
          <cell r="A97">
            <v>100</v>
          </cell>
          <cell r="B97">
            <v>2114.5100000000002</v>
          </cell>
        </row>
        <row r="98">
          <cell r="A98">
            <v>102</v>
          </cell>
          <cell r="B98">
            <v>2107.9899999999998</v>
          </cell>
        </row>
        <row r="99">
          <cell r="A99">
            <v>103</v>
          </cell>
          <cell r="B99">
            <v>2107.5700000000002</v>
          </cell>
        </row>
        <row r="100">
          <cell r="A100">
            <v>104</v>
          </cell>
          <cell r="B100">
            <v>2107.4699999999998</v>
          </cell>
        </row>
        <row r="101">
          <cell r="A101">
            <v>106</v>
          </cell>
          <cell r="B101">
            <v>2095.4</v>
          </cell>
        </row>
        <row r="102">
          <cell r="A102">
            <v>107</v>
          </cell>
          <cell r="B102">
            <v>2095.1999999999998</v>
          </cell>
        </row>
        <row r="103">
          <cell r="A103">
            <v>108</v>
          </cell>
          <cell r="B103">
            <v>2091.1</v>
          </cell>
        </row>
        <row r="104">
          <cell r="A104">
            <v>109</v>
          </cell>
          <cell r="B104">
            <v>2091.1</v>
          </cell>
        </row>
        <row r="105">
          <cell r="A105">
            <v>110</v>
          </cell>
          <cell r="B105">
            <v>2085.02</v>
          </cell>
        </row>
        <row r="106">
          <cell r="A106">
            <v>111</v>
          </cell>
          <cell r="B106">
            <v>2106.81</v>
          </cell>
        </row>
        <row r="107">
          <cell r="A107">
            <v>112</v>
          </cell>
          <cell r="B107">
            <v>2106.7800000000002</v>
          </cell>
        </row>
        <row r="108">
          <cell r="A108">
            <v>113</v>
          </cell>
          <cell r="B108">
            <v>2106.81</v>
          </cell>
        </row>
        <row r="109">
          <cell r="A109">
            <v>114</v>
          </cell>
          <cell r="B109">
            <v>2106.7800000000002</v>
          </cell>
        </row>
        <row r="110">
          <cell r="A110">
            <v>115</v>
          </cell>
          <cell r="B110">
            <v>2110.23</v>
          </cell>
        </row>
        <row r="111">
          <cell r="A111">
            <v>116</v>
          </cell>
          <cell r="B111">
            <v>2092.23</v>
          </cell>
        </row>
        <row r="112">
          <cell r="A112">
            <v>117</v>
          </cell>
          <cell r="B112">
            <v>2092.23</v>
          </cell>
        </row>
        <row r="113">
          <cell r="A113">
            <v>118</v>
          </cell>
          <cell r="B113">
            <v>2090.33</v>
          </cell>
        </row>
        <row r="114">
          <cell r="A114">
            <v>119</v>
          </cell>
          <cell r="B114">
            <v>2090.33</v>
          </cell>
        </row>
        <row r="115">
          <cell r="A115">
            <v>120</v>
          </cell>
          <cell r="B115">
            <v>2090.85</v>
          </cell>
        </row>
        <row r="116">
          <cell r="A116">
            <v>121</v>
          </cell>
          <cell r="B116">
            <v>2086.33</v>
          </cell>
        </row>
        <row r="117">
          <cell r="A117">
            <v>122</v>
          </cell>
          <cell r="B117">
            <v>2086.33</v>
          </cell>
        </row>
        <row r="118">
          <cell r="A118">
            <v>123</v>
          </cell>
          <cell r="B118">
            <v>2068.84</v>
          </cell>
        </row>
        <row r="119">
          <cell r="A119">
            <v>124</v>
          </cell>
          <cell r="B119">
            <v>2051.52</v>
          </cell>
        </row>
        <row r="120">
          <cell r="A120">
            <v>125</v>
          </cell>
          <cell r="B120">
            <v>2051.52</v>
          </cell>
        </row>
        <row r="121">
          <cell r="A121">
            <v>126</v>
          </cell>
          <cell r="B121">
            <v>2085.89</v>
          </cell>
        </row>
        <row r="122">
          <cell r="A122">
            <v>127</v>
          </cell>
          <cell r="B122">
            <v>2089.41</v>
          </cell>
        </row>
        <row r="123">
          <cell r="A123">
            <v>128</v>
          </cell>
          <cell r="B123">
            <v>2088.7600000000002</v>
          </cell>
        </row>
        <row r="124">
          <cell r="A124">
            <v>129</v>
          </cell>
          <cell r="B124">
            <v>2084.7800000000002</v>
          </cell>
        </row>
        <row r="125">
          <cell r="A125">
            <v>131</v>
          </cell>
          <cell r="B125">
            <v>2090.04</v>
          </cell>
        </row>
        <row r="126">
          <cell r="A126">
            <v>132</v>
          </cell>
          <cell r="B126">
            <v>2089.34</v>
          </cell>
        </row>
        <row r="127">
          <cell r="A127">
            <v>133</v>
          </cell>
          <cell r="B127">
            <v>2091.15</v>
          </cell>
        </row>
        <row r="128">
          <cell r="A128">
            <v>134</v>
          </cell>
          <cell r="B128">
            <v>2091.15</v>
          </cell>
        </row>
        <row r="129">
          <cell r="A129">
            <v>136</v>
          </cell>
          <cell r="B129">
            <v>2069.61</v>
          </cell>
        </row>
        <row r="130">
          <cell r="A130">
            <v>137</v>
          </cell>
          <cell r="B130">
            <v>2080.23</v>
          </cell>
        </row>
        <row r="131">
          <cell r="A131">
            <v>138</v>
          </cell>
          <cell r="B131">
            <v>2079.92</v>
          </cell>
        </row>
        <row r="132">
          <cell r="A132">
            <v>139</v>
          </cell>
          <cell r="B132">
            <v>2080.23</v>
          </cell>
        </row>
        <row r="133">
          <cell r="A133">
            <v>140</v>
          </cell>
          <cell r="B133">
            <v>2107.33</v>
          </cell>
        </row>
        <row r="134">
          <cell r="A134">
            <v>141</v>
          </cell>
          <cell r="B134">
            <v>2110.23</v>
          </cell>
        </row>
        <row r="135">
          <cell r="A135">
            <v>142</v>
          </cell>
          <cell r="B135">
            <v>2108.64</v>
          </cell>
        </row>
        <row r="136">
          <cell r="A136">
            <v>143</v>
          </cell>
          <cell r="B136">
            <v>2108.64</v>
          </cell>
        </row>
        <row r="137">
          <cell r="A137">
            <v>144</v>
          </cell>
          <cell r="B137">
            <v>2074.35</v>
          </cell>
        </row>
        <row r="138">
          <cell r="A138">
            <v>146</v>
          </cell>
          <cell r="B138">
            <v>2115.83</v>
          </cell>
        </row>
        <row r="139">
          <cell r="A139">
            <v>147</v>
          </cell>
          <cell r="B139">
            <v>2116.12</v>
          </cell>
        </row>
        <row r="140">
          <cell r="A140">
            <v>148</v>
          </cell>
          <cell r="B140">
            <v>2115.91</v>
          </cell>
        </row>
        <row r="141">
          <cell r="A141">
            <v>149</v>
          </cell>
          <cell r="B141">
            <v>2107.7600000000002</v>
          </cell>
        </row>
        <row r="142">
          <cell r="A142">
            <v>150</v>
          </cell>
          <cell r="B142">
            <v>2107.37</v>
          </cell>
        </row>
        <row r="143">
          <cell r="A143">
            <v>151</v>
          </cell>
          <cell r="B143">
            <v>2100.98</v>
          </cell>
        </row>
        <row r="144">
          <cell r="A144">
            <v>152</v>
          </cell>
          <cell r="B144">
            <v>2100.29</v>
          </cell>
        </row>
        <row r="145">
          <cell r="A145">
            <v>153</v>
          </cell>
          <cell r="B145">
            <v>2107.9899999999998</v>
          </cell>
        </row>
        <row r="146">
          <cell r="A146">
            <v>154</v>
          </cell>
          <cell r="B146">
            <v>2107.4699999999998</v>
          </cell>
        </row>
        <row r="147">
          <cell r="A147">
            <v>155</v>
          </cell>
          <cell r="B147">
            <v>2107.5700000000002</v>
          </cell>
        </row>
        <row r="148">
          <cell r="A148">
            <v>156</v>
          </cell>
          <cell r="B148">
            <v>2089.34</v>
          </cell>
        </row>
        <row r="149">
          <cell r="A149">
            <v>157</v>
          </cell>
          <cell r="B149">
            <v>2090.04</v>
          </cell>
        </row>
        <row r="150">
          <cell r="A150">
            <v>158</v>
          </cell>
          <cell r="B150">
            <v>2095.1999999999998</v>
          </cell>
        </row>
        <row r="151">
          <cell r="A151">
            <v>159</v>
          </cell>
          <cell r="B151">
            <v>2095.4</v>
          </cell>
        </row>
        <row r="152">
          <cell r="A152">
            <v>7</v>
          </cell>
          <cell r="B152">
            <v>2091.27</v>
          </cell>
        </row>
        <row r="153">
          <cell r="A153">
            <v>70</v>
          </cell>
          <cell r="B153">
            <v>2100.19</v>
          </cell>
        </row>
        <row r="154">
          <cell r="A154" t="str">
            <v>Tq</v>
          </cell>
          <cell r="B154">
            <v>2190.11</v>
          </cell>
        </row>
      </sheetData>
      <sheetData sheetId="3"/>
      <sheetData sheetId="4"/>
      <sheetData sheetId="5" refreshError="1"/>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sheetName val="PARAMETROS"/>
      <sheetName val="CIMENTACIÓN"/>
      <sheetName val="CANTOBRA"/>
      <sheetName val="CANTOBRA PATIOBONITO"/>
      <sheetName val="PPTO AREA URBANA"/>
      <sheetName val="PPTO AREA RURAL"/>
      <sheetName val="DATOS EPA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A5" t="str">
            <v xml:space="preserve">N2                 </v>
          </cell>
          <cell r="B5">
            <v>1478.05</v>
          </cell>
        </row>
        <row r="6">
          <cell r="A6" t="str">
            <v xml:space="preserve">N3                 </v>
          </cell>
          <cell r="B6">
            <v>1478.05</v>
          </cell>
        </row>
        <row r="7">
          <cell r="A7" t="str">
            <v>N6</v>
          </cell>
          <cell r="B7">
            <v>1454.92</v>
          </cell>
        </row>
        <row r="8">
          <cell r="A8" t="str">
            <v>N10</v>
          </cell>
          <cell r="B8">
            <v>1436.33</v>
          </cell>
        </row>
        <row r="9">
          <cell r="A9" t="str">
            <v>N11</v>
          </cell>
          <cell r="B9">
            <v>1433.5</v>
          </cell>
        </row>
        <row r="10">
          <cell r="A10" t="str">
            <v>N12</v>
          </cell>
          <cell r="B10">
            <v>1426.76</v>
          </cell>
        </row>
        <row r="11">
          <cell r="A11" t="str">
            <v>N13</v>
          </cell>
          <cell r="B11">
            <v>1421.94</v>
          </cell>
        </row>
        <row r="12">
          <cell r="A12" t="str">
            <v>N14</v>
          </cell>
          <cell r="B12">
            <v>1413.61</v>
          </cell>
        </row>
        <row r="13">
          <cell r="A13" t="str">
            <v>N16</v>
          </cell>
          <cell r="B13">
            <v>1401.59</v>
          </cell>
        </row>
        <row r="14">
          <cell r="A14" t="str">
            <v>N17</v>
          </cell>
          <cell r="B14">
            <v>1390.3</v>
          </cell>
        </row>
        <row r="15">
          <cell r="A15" t="str">
            <v>N18</v>
          </cell>
          <cell r="B15">
            <v>1388.86</v>
          </cell>
        </row>
        <row r="16">
          <cell r="A16" t="str">
            <v>N19</v>
          </cell>
          <cell r="B16">
            <v>1388.86</v>
          </cell>
        </row>
        <row r="17">
          <cell r="A17" t="str">
            <v>N20</v>
          </cell>
          <cell r="B17">
            <v>1377.15</v>
          </cell>
        </row>
        <row r="18">
          <cell r="A18" t="str">
            <v>N21</v>
          </cell>
          <cell r="B18">
            <v>1377.15</v>
          </cell>
        </row>
        <row r="19">
          <cell r="A19" t="str">
            <v>N23</v>
          </cell>
          <cell r="B19">
            <v>1377.03</v>
          </cell>
        </row>
        <row r="20">
          <cell r="A20" t="str">
            <v>N25</v>
          </cell>
          <cell r="B20">
            <v>1379.88</v>
          </cell>
        </row>
        <row r="21">
          <cell r="A21" t="str">
            <v>N26</v>
          </cell>
          <cell r="B21">
            <v>1364.89</v>
          </cell>
        </row>
        <row r="22">
          <cell r="A22" t="str">
            <v>N27</v>
          </cell>
          <cell r="B22">
            <v>1364.89</v>
          </cell>
        </row>
        <row r="23">
          <cell r="A23" t="str">
            <v>N28</v>
          </cell>
          <cell r="B23">
            <v>1364.89</v>
          </cell>
        </row>
        <row r="24">
          <cell r="A24" t="str">
            <v>N29</v>
          </cell>
          <cell r="B24">
            <v>1361.5</v>
          </cell>
        </row>
        <row r="25">
          <cell r="A25" t="str">
            <v>N30</v>
          </cell>
          <cell r="B25">
            <v>1352</v>
          </cell>
        </row>
        <row r="26">
          <cell r="A26" t="str">
            <v>N31</v>
          </cell>
          <cell r="B26">
            <v>1353.46</v>
          </cell>
        </row>
        <row r="27">
          <cell r="A27" t="str">
            <v>N32</v>
          </cell>
          <cell r="B27">
            <v>1356.12</v>
          </cell>
        </row>
        <row r="28">
          <cell r="A28" t="str">
            <v>N33</v>
          </cell>
          <cell r="B28">
            <v>1351.55</v>
          </cell>
        </row>
        <row r="29">
          <cell r="A29" t="str">
            <v>N34</v>
          </cell>
          <cell r="B29">
            <v>1351.55</v>
          </cell>
        </row>
        <row r="30">
          <cell r="A30" t="str">
            <v>N35</v>
          </cell>
          <cell r="B30">
            <v>1348.93</v>
          </cell>
        </row>
        <row r="31">
          <cell r="A31" t="str">
            <v>N36</v>
          </cell>
          <cell r="B31">
            <v>1357.41</v>
          </cell>
        </row>
        <row r="32">
          <cell r="A32" t="str">
            <v>N37</v>
          </cell>
          <cell r="B32">
            <v>1357.31</v>
          </cell>
        </row>
        <row r="33">
          <cell r="A33" t="str">
            <v>N38</v>
          </cell>
          <cell r="B33">
            <v>1352</v>
          </cell>
        </row>
        <row r="34">
          <cell r="A34" t="str">
            <v>N39</v>
          </cell>
          <cell r="B34">
            <v>1346.92</v>
          </cell>
        </row>
        <row r="35">
          <cell r="A35" t="str">
            <v>N40</v>
          </cell>
          <cell r="B35">
            <v>1346.62</v>
          </cell>
        </row>
        <row r="36">
          <cell r="A36" t="str">
            <v>N41</v>
          </cell>
          <cell r="B36">
            <v>1346.7</v>
          </cell>
        </row>
        <row r="37">
          <cell r="A37" t="str">
            <v>N42</v>
          </cell>
          <cell r="B37">
            <v>1346.7</v>
          </cell>
        </row>
        <row r="38">
          <cell r="A38" t="str">
            <v>N43</v>
          </cell>
          <cell r="B38">
            <v>1346.75</v>
          </cell>
        </row>
        <row r="39">
          <cell r="A39" t="str">
            <v>N44</v>
          </cell>
          <cell r="B39">
            <v>1346.75</v>
          </cell>
        </row>
        <row r="40">
          <cell r="A40" t="str">
            <v>N45</v>
          </cell>
          <cell r="B40">
            <v>1346.67</v>
          </cell>
        </row>
        <row r="41">
          <cell r="A41" t="str">
            <v>N46</v>
          </cell>
          <cell r="B41">
            <v>1346.67</v>
          </cell>
        </row>
        <row r="42">
          <cell r="A42" t="str">
            <v>N47</v>
          </cell>
          <cell r="B42">
            <v>1346.92</v>
          </cell>
        </row>
        <row r="43">
          <cell r="A43" t="str">
            <v>N48</v>
          </cell>
          <cell r="B43">
            <v>1346.62</v>
          </cell>
        </row>
        <row r="44">
          <cell r="A44" t="str">
            <v>N49</v>
          </cell>
          <cell r="B44">
            <v>1337.62</v>
          </cell>
        </row>
        <row r="45">
          <cell r="A45" t="str">
            <v>N50</v>
          </cell>
          <cell r="B45">
            <v>1336.35</v>
          </cell>
        </row>
        <row r="46">
          <cell r="A46" t="str">
            <v>N51</v>
          </cell>
          <cell r="B46">
            <v>1336.35</v>
          </cell>
        </row>
        <row r="47">
          <cell r="A47" t="str">
            <v>N52</v>
          </cell>
          <cell r="B47">
            <v>1327.74</v>
          </cell>
        </row>
        <row r="48">
          <cell r="A48" t="str">
            <v>N53</v>
          </cell>
          <cell r="B48">
            <v>1327.81</v>
          </cell>
        </row>
        <row r="49">
          <cell r="A49" t="str">
            <v>N54</v>
          </cell>
          <cell r="B49">
            <v>1327.81</v>
          </cell>
        </row>
        <row r="50">
          <cell r="A50" t="str">
            <v>N55</v>
          </cell>
          <cell r="B50">
            <v>1327.72</v>
          </cell>
        </row>
        <row r="51">
          <cell r="A51" t="str">
            <v>N56</v>
          </cell>
          <cell r="B51">
            <v>1327.72</v>
          </cell>
        </row>
        <row r="52">
          <cell r="A52" t="str">
            <v>N57</v>
          </cell>
          <cell r="B52">
            <v>1327.28</v>
          </cell>
        </row>
        <row r="53">
          <cell r="A53" t="str">
            <v>N58</v>
          </cell>
          <cell r="B53">
            <v>1327.28</v>
          </cell>
        </row>
        <row r="54">
          <cell r="A54" t="str">
            <v>N59</v>
          </cell>
          <cell r="B54">
            <v>1341.38</v>
          </cell>
        </row>
        <row r="55">
          <cell r="A55" t="str">
            <v>N60</v>
          </cell>
          <cell r="B55">
            <v>1340.05</v>
          </cell>
        </row>
        <row r="56">
          <cell r="A56" t="str">
            <v>N61</v>
          </cell>
          <cell r="B56">
            <v>1340.05</v>
          </cell>
        </row>
        <row r="57">
          <cell r="A57" t="str">
            <v>N62</v>
          </cell>
          <cell r="B57">
            <v>1340.25</v>
          </cell>
        </row>
        <row r="58">
          <cell r="A58" t="str">
            <v>N63</v>
          </cell>
          <cell r="B58">
            <v>1340.25</v>
          </cell>
        </row>
        <row r="59">
          <cell r="A59" t="str">
            <v>N64</v>
          </cell>
          <cell r="B59">
            <v>1337.51</v>
          </cell>
        </row>
        <row r="60">
          <cell r="A60" t="str">
            <v>N65</v>
          </cell>
          <cell r="B60">
            <v>1337.51</v>
          </cell>
        </row>
        <row r="61">
          <cell r="A61" t="str">
            <v>N67</v>
          </cell>
          <cell r="B61">
            <v>1324.51</v>
          </cell>
        </row>
        <row r="62">
          <cell r="A62" t="str">
            <v>N68</v>
          </cell>
          <cell r="B62">
            <v>1338.13</v>
          </cell>
        </row>
        <row r="63">
          <cell r="A63" t="str">
            <v>N69</v>
          </cell>
          <cell r="B63">
            <v>1338.13</v>
          </cell>
        </row>
        <row r="64">
          <cell r="A64" t="str">
            <v>N70</v>
          </cell>
          <cell r="B64">
            <v>1337.9</v>
          </cell>
        </row>
        <row r="65">
          <cell r="A65" t="str">
            <v>N71</v>
          </cell>
          <cell r="B65">
            <v>1337.9</v>
          </cell>
        </row>
        <row r="66">
          <cell r="A66" t="str">
            <v>N73</v>
          </cell>
          <cell r="B66">
            <v>1322.8</v>
          </cell>
        </row>
        <row r="67">
          <cell r="A67" t="str">
            <v>N74</v>
          </cell>
          <cell r="B67">
            <v>1338.05</v>
          </cell>
        </row>
        <row r="68">
          <cell r="A68" t="str">
            <v>N75</v>
          </cell>
          <cell r="B68">
            <v>1336.9</v>
          </cell>
        </row>
        <row r="69">
          <cell r="A69" t="str">
            <v>N76</v>
          </cell>
          <cell r="B69">
            <v>1336.84</v>
          </cell>
        </row>
        <row r="70">
          <cell r="A70" t="str">
            <v>N77</v>
          </cell>
          <cell r="B70">
            <v>1336.84</v>
          </cell>
        </row>
        <row r="71">
          <cell r="A71" t="str">
            <v>N78</v>
          </cell>
          <cell r="B71">
            <v>1337.46</v>
          </cell>
        </row>
        <row r="72">
          <cell r="A72" t="str">
            <v>N79</v>
          </cell>
          <cell r="B72">
            <v>1337.56</v>
          </cell>
        </row>
        <row r="73">
          <cell r="A73" t="str">
            <v>N80</v>
          </cell>
          <cell r="B73">
            <v>1337.56</v>
          </cell>
        </row>
        <row r="74">
          <cell r="A74" t="str">
            <v>N81</v>
          </cell>
          <cell r="B74">
            <v>1324.31</v>
          </cell>
        </row>
        <row r="75">
          <cell r="A75" t="str">
            <v>N82</v>
          </cell>
          <cell r="B75">
            <v>1323.19</v>
          </cell>
        </row>
        <row r="76">
          <cell r="A76" t="str">
            <v>N83</v>
          </cell>
          <cell r="B76">
            <v>1323.19</v>
          </cell>
        </row>
        <row r="77">
          <cell r="A77" t="str">
            <v>N84</v>
          </cell>
          <cell r="B77">
            <v>1330.92</v>
          </cell>
        </row>
        <row r="78">
          <cell r="A78" t="str">
            <v>N85</v>
          </cell>
          <cell r="B78">
            <v>1326.42</v>
          </cell>
        </row>
        <row r="79">
          <cell r="A79" t="str">
            <v>N86</v>
          </cell>
          <cell r="B79">
            <v>1326.42</v>
          </cell>
        </row>
        <row r="80">
          <cell r="A80" t="str">
            <v>N91</v>
          </cell>
          <cell r="B80">
            <v>1356</v>
          </cell>
        </row>
        <row r="81">
          <cell r="A81" t="str">
            <v>N92</v>
          </cell>
          <cell r="B81">
            <v>1356</v>
          </cell>
        </row>
        <row r="82">
          <cell r="A82" t="str">
            <v>N93</v>
          </cell>
          <cell r="B82">
            <v>1326.42</v>
          </cell>
        </row>
        <row r="83">
          <cell r="A83" t="str">
            <v>N94</v>
          </cell>
          <cell r="B83">
            <v>1332.81</v>
          </cell>
        </row>
        <row r="84">
          <cell r="A84" t="str">
            <v>N95</v>
          </cell>
          <cell r="B84">
            <v>1332.4</v>
          </cell>
        </row>
        <row r="85">
          <cell r="A85" t="str">
            <v>N96</v>
          </cell>
          <cell r="B85">
            <v>1332.4</v>
          </cell>
        </row>
        <row r="86">
          <cell r="A86" t="str">
            <v>N97</v>
          </cell>
          <cell r="B86">
            <v>1332.09</v>
          </cell>
        </row>
        <row r="87">
          <cell r="A87" t="str">
            <v>N98</v>
          </cell>
          <cell r="B87">
            <v>1332.09</v>
          </cell>
        </row>
        <row r="88">
          <cell r="A88" t="str">
            <v>N99</v>
          </cell>
          <cell r="B88">
            <v>1333.12</v>
          </cell>
        </row>
        <row r="89">
          <cell r="A89" t="str">
            <v>N100</v>
          </cell>
          <cell r="B89">
            <v>1333.12</v>
          </cell>
        </row>
        <row r="90">
          <cell r="A90" t="str">
            <v>N101</v>
          </cell>
          <cell r="B90">
            <v>1322.32</v>
          </cell>
        </row>
        <row r="91">
          <cell r="A91" t="str">
            <v>N102</v>
          </cell>
          <cell r="B91">
            <v>1322.93</v>
          </cell>
        </row>
        <row r="92">
          <cell r="A92" t="str">
            <v>N104</v>
          </cell>
          <cell r="B92">
            <v>1330.31</v>
          </cell>
        </row>
        <row r="93">
          <cell r="A93" t="str">
            <v>N105</v>
          </cell>
          <cell r="B93">
            <v>1334.8</v>
          </cell>
        </row>
        <row r="94">
          <cell r="A94" t="str">
            <v>N106</v>
          </cell>
          <cell r="B94">
            <v>1343.17</v>
          </cell>
        </row>
        <row r="95">
          <cell r="A95" t="str">
            <v>N111</v>
          </cell>
          <cell r="B95">
            <v>1316.67</v>
          </cell>
        </row>
        <row r="96">
          <cell r="A96" t="str">
            <v>N112</v>
          </cell>
          <cell r="B96">
            <v>1306.8399999999999</v>
          </cell>
        </row>
        <row r="97">
          <cell r="A97" t="str">
            <v>N113</v>
          </cell>
          <cell r="B97">
            <v>1325.26</v>
          </cell>
        </row>
        <row r="98">
          <cell r="A98" t="str">
            <v>N114</v>
          </cell>
          <cell r="B98">
            <v>1335.66</v>
          </cell>
        </row>
        <row r="99">
          <cell r="A99" t="str">
            <v>N115</v>
          </cell>
          <cell r="B99">
            <v>1335.66</v>
          </cell>
        </row>
        <row r="100">
          <cell r="A100" t="str">
            <v>N116</v>
          </cell>
          <cell r="B100">
            <v>1335.66</v>
          </cell>
        </row>
        <row r="101">
          <cell r="A101" t="str">
            <v>N117</v>
          </cell>
          <cell r="B101">
            <v>1335.79</v>
          </cell>
        </row>
        <row r="102">
          <cell r="A102" t="str">
            <v>N118</v>
          </cell>
          <cell r="B102">
            <v>1335.79</v>
          </cell>
        </row>
        <row r="103">
          <cell r="A103" t="str">
            <v>N119</v>
          </cell>
          <cell r="B103">
            <v>1335.5</v>
          </cell>
        </row>
        <row r="104">
          <cell r="A104" t="str">
            <v>N120</v>
          </cell>
          <cell r="B104">
            <v>1335.5</v>
          </cell>
        </row>
        <row r="105">
          <cell r="A105" t="str">
            <v>N121</v>
          </cell>
          <cell r="B105">
            <v>1319.08</v>
          </cell>
        </row>
        <row r="106">
          <cell r="A106" t="str">
            <v>N122</v>
          </cell>
          <cell r="B106">
            <v>1319.08</v>
          </cell>
        </row>
        <row r="107">
          <cell r="A107" t="str">
            <v>N123</v>
          </cell>
          <cell r="B107">
            <v>1319.08</v>
          </cell>
        </row>
        <row r="108">
          <cell r="A108" t="str">
            <v>N124</v>
          </cell>
          <cell r="B108">
            <v>1319.89</v>
          </cell>
        </row>
        <row r="109">
          <cell r="A109" t="str">
            <v>N125</v>
          </cell>
          <cell r="B109">
            <v>1319.89</v>
          </cell>
        </row>
        <row r="110">
          <cell r="A110" t="str">
            <v>N126</v>
          </cell>
          <cell r="B110">
            <v>1318.11</v>
          </cell>
        </row>
        <row r="111">
          <cell r="A111" t="str">
            <v>N127</v>
          </cell>
          <cell r="B111">
            <v>1321.3</v>
          </cell>
        </row>
        <row r="112">
          <cell r="A112" t="str">
            <v>N128</v>
          </cell>
          <cell r="B112">
            <v>1327.16</v>
          </cell>
        </row>
        <row r="113">
          <cell r="A113" t="str">
            <v>N129</v>
          </cell>
          <cell r="B113">
            <v>1328.87</v>
          </cell>
        </row>
        <row r="114">
          <cell r="A114" t="str">
            <v>N130</v>
          </cell>
          <cell r="B114">
            <v>1328.87</v>
          </cell>
        </row>
        <row r="115">
          <cell r="A115" t="str">
            <v>N131</v>
          </cell>
          <cell r="B115">
            <v>1327.18</v>
          </cell>
        </row>
        <row r="116">
          <cell r="A116" t="str">
            <v>N132</v>
          </cell>
          <cell r="B116">
            <v>1327.18</v>
          </cell>
        </row>
        <row r="117">
          <cell r="A117" t="str">
            <v>N133</v>
          </cell>
          <cell r="B117">
            <v>1316.67</v>
          </cell>
        </row>
        <row r="118">
          <cell r="A118" t="str">
            <v>N135</v>
          </cell>
          <cell r="B118">
            <v>1313.74</v>
          </cell>
        </row>
        <row r="119">
          <cell r="A119" t="str">
            <v>N136</v>
          </cell>
          <cell r="B119">
            <v>1314.72</v>
          </cell>
        </row>
        <row r="120">
          <cell r="A120" t="str">
            <v>N137</v>
          </cell>
          <cell r="B120">
            <v>1314.72</v>
          </cell>
        </row>
        <row r="121">
          <cell r="A121" t="str">
            <v>N138</v>
          </cell>
          <cell r="B121">
            <v>1313.1</v>
          </cell>
        </row>
        <row r="122">
          <cell r="A122" t="str">
            <v>N139</v>
          </cell>
          <cell r="B122">
            <v>1311.35</v>
          </cell>
        </row>
        <row r="123">
          <cell r="A123" t="str">
            <v>N140</v>
          </cell>
          <cell r="B123">
            <v>1309.6600000000001</v>
          </cell>
        </row>
        <row r="124">
          <cell r="A124" t="str">
            <v>N141</v>
          </cell>
          <cell r="B124">
            <v>1309.6600000000001</v>
          </cell>
        </row>
        <row r="125">
          <cell r="A125" t="str">
            <v>N142</v>
          </cell>
          <cell r="B125">
            <v>1298.3</v>
          </cell>
        </row>
        <row r="126">
          <cell r="A126" t="str">
            <v>N143</v>
          </cell>
          <cell r="B126">
            <v>1300.19</v>
          </cell>
        </row>
        <row r="127">
          <cell r="A127" t="str">
            <v>N144</v>
          </cell>
          <cell r="B127">
            <v>1300.19</v>
          </cell>
        </row>
        <row r="128">
          <cell r="A128" t="str">
            <v>N145</v>
          </cell>
          <cell r="B128">
            <v>1300.19</v>
          </cell>
        </row>
        <row r="129">
          <cell r="A129" t="str">
            <v>N146</v>
          </cell>
          <cell r="B129">
            <v>1284.04</v>
          </cell>
        </row>
        <row r="130">
          <cell r="A130" t="str">
            <v>N147</v>
          </cell>
          <cell r="B130">
            <v>1298.3900000000001</v>
          </cell>
        </row>
        <row r="131">
          <cell r="A131" t="str">
            <v>N148</v>
          </cell>
          <cell r="B131">
            <v>1298.3900000000001</v>
          </cell>
        </row>
        <row r="132">
          <cell r="A132" t="str">
            <v>N149</v>
          </cell>
          <cell r="B132">
            <v>1298.76</v>
          </cell>
        </row>
        <row r="133">
          <cell r="A133" t="str">
            <v>N150</v>
          </cell>
          <cell r="B133">
            <v>1298.76</v>
          </cell>
        </row>
        <row r="134">
          <cell r="A134" t="str">
            <v>N151</v>
          </cell>
          <cell r="B134">
            <v>1297.55</v>
          </cell>
        </row>
        <row r="135">
          <cell r="A135" t="str">
            <v>N152</v>
          </cell>
          <cell r="B135">
            <v>1297.55</v>
          </cell>
        </row>
        <row r="136">
          <cell r="A136" t="str">
            <v>N153</v>
          </cell>
          <cell r="B136">
            <v>1301.8599999999999</v>
          </cell>
        </row>
        <row r="137">
          <cell r="A137" t="str">
            <v>N154</v>
          </cell>
          <cell r="B137">
            <v>1280.9100000000001</v>
          </cell>
        </row>
        <row r="138">
          <cell r="A138" t="str">
            <v>N156</v>
          </cell>
          <cell r="B138">
            <v>1280.9100000000001</v>
          </cell>
        </row>
        <row r="139">
          <cell r="A139" t="str">
            <v>N157</v>
          </cell>
          <cell r="B139">
            <v>1280.9100000000001</v>
          </cell>
        </row>
        <row r="140">
          <cell r="A140" t="str">
            <v>N158</v>
          </cell>
          <cell r="B140">
            <v>1280.54</v>
          </cell>
        </row>
        <row r="141">
          <cell r="A141" t="str">
            <v>N159</v>
          </cell>
          <cell r="B141">
            <v>1280.42</v>
          </cell>
        </row>
        <row r="142">
          <cell r="A142" t="str">
            <v>N160</v>
          </cell>
          <cell r="B142">
            <v>1280.42</v>
          </cell>
        </row>
        <row r="143">
          <cell r="A143" t="str">
            <v>N161</v>
          </cell>
          <cell r="B143">
            <v>1270.0999999999999</v>
          </cell>
        </row>
        <row r="144">
          <cell r="A144" t="str">
            <v>N162</v>
          </cell>
          <cell r="B144">
            <v>1275.6199999999999</v>
          </cell>
        </row>
        <row r="145">
          <cell r="A145" t="str">
            <v>N163</v>
          </cell>
          <cell r="B145">
            <v>1265.49</v>
          </cell>
        </row>
        <row r="146">
          <cell r="A146" t="str">
            <v>N164</v>
          </cell>
          <cell r="B146">
            <v>1269.31</v>
          </cell>
        </row>
        <row r="147">
          <cell r="A147" t="str">
            <v>N165</v>
          </cell>
          <cell r="B147">
            <v>1275.23</v>
          </cell>
        </row>
        <row r="148">
          <cell r="A148" t="str">
            <v>N166</v>
          </cell>
          <cell r="B148">
            <v>1259.53</v>
          </cell>
        </row>
        <row r="149">
          <cell r="A149" t="str">
            <v>N167</v>
          </cell>
          <cell r="B149">
            <v>1259.53</v>
          </cell>
        </row>
        <row r="150">
          <cell r="A150" t="str">
            <v>N169</v>
          </cell>
          <cell r="B150">
            <v>1269.3800000000001</v>
          </cell>
        </row>
        <row r="151">
          <cell r="A151" t="str">
            <v>N170</v>
          </cell>
          <cell r="B151">
            <v>1259.98</v>
          </cell>
        </row>
        <row r="152">
          <cell r="A152" t="str">
            <v>N171</v>
          </cell>
          <cell r="B152">
            <v>1259.98</v>
          </cell>
        </row>
        <row r="153">
          <cell r="A153" t="str">
            <v>N177</v>
          </cell>
          <cell r="B153">
            <v>1267.17</v>
          </cell>
        </row>
        <row r="154">
          <cell r="A154" t="str">
            <v>N178</v>
          </cell>
          <cell r="B154">
            <v>1200.17</v>
          </cell>
        </row>
        <row r="155">
          <cell r="A155" t="str">
            <v>N179</v>
          </cell>
          <cell r="B155">
            <v>1200.17</v>
          </cell>
        </row>
        <row r="156">
          <cell r="A156" t="str">
            <v>N87</v>
          </cell>
          <cell r="B156">
            <v>1383.75</v>
          </cell>
        </row>
        <row r="157">
          <cell r="A157" t="str">
            <v>N180</v>
          </cell>
          <cell r="B157">
            <v>1170</v>
          </cell>
        </row>
        <row r="158">
          <cell r="A158" t="str">
            <v>N181</v>
          </cell>
          <cell r="B158">
            <v>1100</v>
          </cell>
        </row>
        <row r="159">
          <cell r="A159" t="str">
            <v>N1</v>
          </cell>
          <cell r="B159">
            <v>1381.87</v>
          </cell>
        </row>
        <row r="160">
          <cell r="A160" t="str">
            <v>N4</v>
          </cell>
          <cell r="B160">
            <v>1381.87</v>
          </cell>
        </row>
        <row r="161">
          <cell r="A161" t="str">
            <v>N5</v>
          </cell>
          <cell r="B161">
            <v>1388.2</v>
          </cell>
        </row>
        <row r="162">
          <cell r="A162" t="str">
            <v>N7</v>
          </cell>
          <cell r="B162">
            <v>1388.2</v>
          </cell>
        </row>
        <row r="163">
          <cell r="A163" t="str">
            <v>N8</v>
          </cell>
          <cell r="B163">
            <v>1387.8</v>
          </cell>
        </row>
        <row r="164">
          <cell r="A164" t="str">
            <v>N9</v>
          </cell>
          <cell r="B164">
            <v>1294.69</v>
          </cell>
        </row>
        <row r="165">
          <cell r="A165" t="str">
            <v>N15</v>
          </cell>
          <cell r="B165">
            <v>1294.69</v>
          </cell>
        </row>
        <row r="166">
          <cell r="A166" t="str">
            <v>N22</v>
          </cell>
          <cell r="B166">
            <v>1277.3900000000001</v>
          </cell>
        </row>
        <row r="167">
          <cell r="A167" t="str">
            <v>N66</v>
          </cell>
          <cell r="B167">
            <v>1311.35</v>
          </cell>
        </row>
        <row r="168">
          <cell r="A168" t="str">
            <v>N72</v>
          </cell>
          <cell r="B168">
            <v>1313.74</v>
          </cell>
        </row>
        <row r="169">
          <cell r="A169" t="str">
            <v>N88</v>
          </cell>
          <cell r="B169">
            <v>1377.03</v>
          </cell>
        </row>
        <row r="170">
          <cell r="A170" t="str">
            <v>N89</v>
          </cell>
          <cell r="B170">
            <v>1335.47</v>
          </cell>
        </row>
        <row r="171">
          <cell r="A171" t="str">
            <v>N90</v>
          </cell>
          <cell r="B171">
            <v>1355.35</v>
          </cell>
        </row>
        <row r="172">
          <cell r="A172" t="str">
            <v>N103</v>
          </cell>
          <cell r="B172">
            <v>1305.8</v>
          </cell>
        </row>
        <row r="173">
          <cell r="A173" t="str">
            <v>N107</v>
          </cell>
          <cell r="B173">
            <v>1296.57</v>
          </cell>
        </row>
        <row r="174">
          <cell r="A174" t="str">
            <v>N108</v>
          </cell>
          <cell r="B174">
            <v>1301.22</v>
          </cell>
        </row>
        <row r="175">
          <cell r="A175" t="str">
            <v>N24</v>
          </cell>
          <cell r="B175">
            <v>1296.69</v>
          </cell>
        </row>
        <row r="176">
          <cell r="A176" t="str">
            <v>N110</v>
          </cell>
          <cell r="B176">
            <v>1296.69</v>
          </cell>
        </row>
        <row r="177">
          <cell r="A177" t="str">
            <v>N155</v>
          </cell>
          <cell r="B177">
            <v>1390</v>
          </cell>
        </row>
        <row r="178">
          <cell r="A178" t="str">
            <v>N168</v>
          </cell>
          <cell r="B178">
            <v>1390</v>
          </cell>
        </row>
        <row r="179">
          <cell r="A179" t="str">
            <v>N134</v>
          </cell>
          <cell r="B179">
            <v>1277.3900000000001</v>
          </cell>
        </row>
        <row r="180">
          <cell r="A180" t="str">
            <v>N172</v>
          </cell>
          <cell r="B180">
            <v>1300</v>
          </cell>
        </row>
        <row r="181">
          <cell r="A181" t="str">
            <v>N173</v>
          </cell>
          <cell r="B181">
            <v>1300</v>
          </cell>
        </row>
        <row r="182">
          <cell r="A182" t="str">
            <v>N174</v>
          </cell>
          <cell r="B182">
            <v>1302.0899999999999</v>
          </cell>
        </row>
        <row r="183">
          <cell r="A183" t="str">
            <v>N109</v>
          </cell>
          <cell r="B183">
            <v>1200.17</v>
          </cell>
        </row>
        <row r="184">
          <cell r="A184" t="str">
            <v>N176</v>
          </cell>
          <cell r="B184">
            <v>1160</v>
          </cell>
        </row>
        <row r="185">
          <cell r="A185" t="str">
            <v>N182</v>
          </cell>
          <cell r="B185">
            <v>1160</v>
          </cell>
        </row>
        <row r="186">
          <cell r="A186" t="str">
            <v xml:space="preserve">B1             </v>
          </cell>
          <cell r="B186">
            <v>1482.85</v>
          </cell>
        </row>
        <row r="187">
          <cell r="A187" t="str">
            <v>TQ1</v>
          </cell>
          <cell r="B187">
            <v>1477.85</v>
          </cell>
        </row>
        <row r="188">
          <cell r="A188" t="str">
            <v>TQ2</v>
          </cell>
          <cell r="B188">
            <v>1388.03</v>
          </cell>
        </row>
        <row r="189">
          <cell r="A189" t="str">
            <v>TQ3</v>
          </cell>
          <cell r="B189">
            <v>1294.69</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58"/>
  <sheetViews>
    <sheetView view="pageBreakPreview" zoomScaleNormal="100" zoomScaleSheetLayoutView="100" workbookViewId="0">
      <selection activeCell="H10" sqref="H10"/>
    </sheetView>
  </sheetViews>
  <sheetFormatPr baseColWidth="10" defaultRowHeight="14.4" x14ac:dyDescent="0.3"/>
  <cols>
    <col min="2" max="2" width="43.109375" bestFit="1" customWidth="1"/>
    <col min="3" max="3" width="15.44140625" bestFit="1" customWidth="1"/>
    <col min="4" max="4" width="15.109375" customWidth="1"/>
    <col min="5" max="5" width="16.109375" bestFit="1" customWidth="1"/>
    <col min="6" max="6" width="16.6640625" bestFit="1" customWidth="1"/>
  </cols>
  <sheetData>
    <row r="2" spans="2:6" ht="15" thickBot="1" x14ac:dyDescent="0.35"/>
    <row r="3" spans="2:6" ht="15" thickBot="1" x14ac:dyDescent="0.35">
      <c r="B3" s="229" t="s">
        <v>132</v>
      </c>
      <c r="C3" s="230"/>
    </row>
    <row r="4" spans="2:6" ht="15" thickBot="1" x14ac:dyDescent="0.35">
      <c r="B4" s="89"/>
      <c r="C4" s="89"/>
    </row>
    <row r="5" spans="2:6" ht="15" thickBot="1" x14ac:dyDescent="0.35">
      <c r="B5" s="231" t="s">
        <v>103</v>
      </c>
      <c r="C5" s="232"/>
    </row>
    <row r="6" spans="2:6" x14ac:dyDescent="0.3">
      <c r="B6" s="93"/>
      <c r="C6" s="3"/>
    </row>
    <row r="8" spans="2:6" ht="15" thickBot="1" x14ac:dyDescent="0.35"/>
    <row r="9" spans="2:6" ht="15" thickBot="1" x14ac:dyDescent="0.35">
      <c r="B9" s="231" t="s">
        <v>89</v>
      </c>
      <c r="C9" s="232"/>
    </row>
    <row r="11" spans="2:6" x14ac:dyDescent="0.3">
      <c r="B11" s="90" t="s">
        <v>90</v>
      </c>
      <c r="C11" s="94">
        <v>41.66</v>
      </c>
      <c r="D11" t="s">
        <v>91</v>
      </c>
    </row>
    <row r="12" spans="2:6" x14ac:dyDescent="0.3">
      <c r="B12" s="90" t="s">
        <v>95</v>
      </c>
      <c r="C12" s="94">
        <v>5.37</v>
      </c>
      <c r="D12" t="s">
        <v>92</v>
      </c>
      <c r="E12" s="95" t="s">
        <v>93</v>
      </c>
    </row>
    <row r="13" spans="2:6" x14ac:dyDescent="0.3">
      <c r="B13" s="90" t="s">
        <v>96</v>
      </c>
      <c r="C13" s="94">
        <v>30.98</v>
      </c>
      <c r="D13" t="s">
        <v>94</v>
      </c>
      <c r="E13" s="95" t="s">
        <v>93</v>
      </c>
    </row>
    <row r="14" spans="2:6" ht="28.8" x14ac:dyDescent="0.3">
      <c r="B14" s="90" t="s">
        <v>97</v>
      </c>
      <c r="C14" s="92">
        <v>2.4900000000000002</v>
      </c>
      <c r="E14" s="95" t="s">
        <v>93</v>
      </c>
      <c r="F14" s="109" t="s">
        <v>98</v>
      </c>
    </row>
    <row r="15" spans="2:6" x14ac:dyDescent="0.3">
      <c r="B15" s="90" t="s">
        <v>99</v>
      </c>
      <c r="C15" s="94">
        <f>+C14*C11+C12</f>
        <v>109.10340000000001</v>
      </c>
      <c r="D15" t="s">
        <v>101</v>
      </c>
    </row>
    <row r="16" spans="2:6" x14ac:dyDescent="0.3">
      <c r="B16" s="90" t="s">
        <v>100</v>
      </c>
      <c r="C16" s="94">
        <f>+C15+C13</f>
        <v>140.08340000000001</v>
      </c>
      <c r="D16" t="s">
        <v>102</v>
      </c>
    </row>
    <row r="19" spans="2:9" ht="15" thickBot="1" x14ac:dyDescent="0.35"/>
    <row r="20" spans="2:9" ht="15" thickBot="1" x14ac:dyDescent="0.35">
      <c r="B20" s="231" t="s">
        <v>133</v>
      </c>
      <c r="C20" s="232"/>
    </row>
    <row r="22" spans="2:9" x14ac:dyDescent="0.3">
      <c r="B22" s="90" t="s">
        <v>105</v>
      </c>
      <c r="C22" s="96">
        <v>20</v>
      </c>
      <c r="E22" s="95" t="s">
        <v>104</v>
      </c>
    </row>
    <row r="24" spans="2:9" ht="43.2" x14ac:dyDescent="0.3">
      <c r="B24" s="102" t="s">
        <v>106</v>
      </c>
      <c r="C24" s="101" t="s">
        <v>107</v>
      </c>
    </row>
    <row r="25" spans="2:9" x14ac:dyDescent="0.3">
      <c r="B25" s="96">
        <v>5</v>
      </c>
      <c r="C25" s="105">
        <f>+B25*$C$16*60/1000</f>
        <v>42.025020000000005</v>
      </c>
    </row>
    <row r="26" spans="2:9" x14ac:dyDescent="0.3">
      <c r="B26" s="98">
        <f>+B25+2.5</f>
        <v>7.5</v>
      </c>
      <c r="C26" s="105">
        <f t="shared" ref="C26:C31" si="0">+B26*$C$16*60/1000</f>
        <v>63.037530000000004</v>
      </c>
      <c r="F26" s="103"/>
    </row>
    <row r="27" spans="2:9" x14ac:dyDescent="0.3">
      <c r="B27" s="98">
        <f t="shared" ref="B27:B30" si="1">+B26+2.5</f>
        <v>10</v>
      </c>
      <c r="C27" s="105">
        <f>+B27*$C$16*60/1000</f>
        <v>84.05004000000001</v>
      </c>
      <c r="E27" s="97"/>
    </row>
    <row r="28" spans="2:9" x14ac:dyDescent="0.3">
      <c r="B28" s="98">
        <f t="shared" si="1"/>
        <v>12.5</v>
      </c>
      <c r="C28" s="105">
        <f t="shared" si="0"/>
        <v>105.06255000000002</v>
      </c>
      <c r="E28" s="97"/>
    </row>
    <row r="29" spans="2:9" x14ac:dyDescent="0.3">
      <c r="B29" s="98">
        <f t="shared" si="1"/>
        <v>15</v>
      </c>
      <c r="C29" s="105">
        <f t="shared" si="0"/>
        <v>126.07506000000001</v>
      </c>
      <c r="E29" s="97"/>
    </row>
    <row r="30" spans="2:9" x14ac:dyDescent="0.3">
      <c r="B30" s="98">
        <f t="shared" si="1"/>
        <v>17.5</v>
      </c>
      <c r="C30" s="105">
        <f t="shared" si="0"/>
        <v>147.08757000000003</v>
      </c>
      <c r="E30" s="97"/>
    </row>
    <row r="31" spans="2:9" x14ac:dyDescent="0.3">
      <c r="B31" s="98">
        <f>+B30+2.5</f>
        <v>20</v>
      </c>
      <c r="C31" s="105">
        <f t="shared" si="0"/>
        <v>168.10008000000002</v>
      </c>
      <c r="E31" s="97"/>
      <c r="H31">
        <f>0.4*0.4*PI()*0.25</f>
        <v>0.12566370614359174</v>
      </c>
      <c r="I31" t="s">
        <v>117</v>
      </c>
    </row>
    <row r="32" spans="2:9" x14ac:dyDescent="0.3">
      <c r="H32">
        <f>+H31*1.1</f>
        <v>0.13823007675795093</v>
      </c>
    </row>
    <row r="33" spans="2:8" x14ac:dyDescent="0.3">
      <c r="H33">
        <f>+H32*1000</f>
        <v>138.23007675795094</v>
      </c>
    </row>
    <row r="34" spans="2:8" x14ac:dyDescent="0.3">
      <c r="B34" s="104" t="s">
        <v>114</v>
      </c>
      <c r="C34" s="99">
        <v>20</v>
      </c>
      <c r="D34" s="111" t="s">
        <v>109</v>
      </c>
    </row>
    <row r="35" spans="2:8" x14ac:dyDescent="0.3">
      <c r="B35" s="104" t="s">
        <v>113</v>
      </c>
      <c r="C35" s="99">
        <v>20</v>
      </c>
      <c r="D35" s="111" t="s">
        <v>109</v>
      </c>
    </row>
    <row r="36" spans="2:8" x14ac:dyDescent="0.3">
      <c r="B36" s="104" t="s">
        <v>108</v>
      </c>
      <c r="C36" s="99">
        <v>2</v>
      </c>
      <c r="D36" s="111"/>
      <c r="G36">
        <f>+C16*15.85</f>
        <v>2220.3218900000002</v>
      </c>
      <c r="H36">
        <f>+C16*3.6</f>
        <v>504.30024000000003</v>
      </c>
    </row>
    <row r="37" spans="2:8" x14ac:dyDescent="0.3">
      <c r="D37" s="111"/>
    </row>
    <row r="38" spans="2:8" x14ac:dyDescent="0.3">
      <c r="B38" s="91" t="s">
        <v>115</v>
      </c>
      <c r="C38" s="105">
        <f>+C16*3.6/C35</f>
        <v>25.215012000000002</v>
      </c>
      <c r="D38" s="111"/>
    </row>
    <row r="39" spans="2:8" x14ac:dyDescent="0.3">
      <c r="B39" s="107" t="s">
        <v>116</v>
      </c>
      <c r="C39" s="105">
        <v>3</v>
      </c>
      <c r="D39" s="111"/>
    </row>
    <row r="40" spans="2:8" x14ac:dyDescent="0.3">
      <c r="B40" s="90" t="s">
        <v>118</v>
      </c>
      <c r="C40" s="94">
        <f>+C11+C12+C13</f>
        <v>78.009999999999991</v>
      </c>
      <c r="D40" s="111" t="s">
        <v>91</v>
      </c>
    </row>
    <row r="41" spans="2:8" x14ac:dyDescent="0.3">
      <c r="B41" s="91" t="s">
        <v>112</v>
      </c>
      <c r="C41" s="106">
        <f>+C39/(C40*0.06)</f>
        <v>0.64094346878605313</v>
      </c>
      <c r="D41" s="111"/>
    </row>
    <row r="42" spans="2:8" x14ac:dyDescent="0.3">
      <c r="D42" s="111"/>
    </row>
    <row r="43" spans="2:8" x14ac:dyDescent="0.3">
      <c r="B43" s="90" t="s">
        <v>110</v>
      </c>
      <c r="C43" s="105">
        <f>+(C12+C11+C13)*86.4</f>
        <v>6740.0639999999994</v>
      </c>
      <c r="D43" s="111" t="s">
        <v>131</v>
      </c>
    </row>
    <row r="44" spans="2:8" x14ac:dyDescent="0.3">
      <c r="B44" s="104" t="s">
        <v>111</v>
      </c>
      <c r="C44" s="100">
        <f>+INT(C43/C39)</f>
        <v>2246</v>
      </c>
      <c r="D44" s="111" t="str">
        <f>+IF(C44&gt;C34*24,"VERIFICAR CALCULOS","CUMPLE")</f>
        <v>VERIFICAR CALCULOS</v>
      </c>
    </row>
    <row r="47" spans="2:8" x14ac:dyDescent="0.3">
      <c r="B47" s="99" t="s">
        <v>305</v>
      </c>
      <c r="C47" s="224">
        <v>1.5</v>
      </c>
      <c r="D47" s="221" t="s">
        <v>0</v>
      </c>
      <c r="G47">
        <f>+C39/1.5</f>
        <v>2</v>
      </c>
    </row>
    <row r="48" spans="2:8" x14ac:dyDescent="0.3">
      <c r="B48" s="99" t="s">
        <v>304</v>
      </c>
      <c r="C48" s="224">
        <f>+PI()+C47*C47/4</f>
        <v>3.7040926535897931</v>
      </c>
      <c r="D48" s="221" t="s">
        <v>117</v>
      </c>
    </row>
    <row r="49" spans="2:8" x14ac:dyDescent="0.3">
      <c r="B49" s="99" t="s">
        <v>306</v>
      </c>
      <c r="C49" s="224">
        <f>+C39/C48</f>
        <v>0.80991494559202581</v>
      </c>
      <c r="D49" s="221" t="s">
        <v>0</v>
      </c>
      <c r="G49">
        <f>+G47/2</f>
        <v>1</v>
      </c>
      <c r="H49">
        <f>+SQRT(G49)</f>
        <v>1</v>
      </c>
    </row>
    <row r="50" spans="2:8" x14ac:dyDescent="0.3">
      <c r="B50" s="99" t="s">
        <v>307</v>
      </c>
      <c r="C50" s="224">
        <v>-2.008</v>
      </c>
      <c r="D50" s="221" t="s">
        <v>0</v>
      </c>
    </row>
    <row r="51" spans="2:8" x14ac:dyDescent="0.3">
      <c r="B51" s="99" t="s">
        <v>308</v>
      </c>
      <c r="C51" s="224">
        <v>0.1</v>
      </c>
      <c r="D51" s="221" t="s">
        <v>0</v>
      </c>
    </row>
    <row r="52" spans="2:8" x14ac:dyDescent="0.3">
      <c r="B52" s="99" t="s">
        <v>310</v>
      </c>
      <c r="C52" s="224">
        <f>+C50-C51</f>
        <v>-2.1080000000000001</v>
      </c>
      <c r="D52" s="221" t="s">
        <v>0</v>
      </c>
    </row>
    <row r="53" spans="2:8" x14ac:dyDescent="0.3">
      <c r="B53" s="99" t="s">
        <v>311</v>
      </c>
      <c r="C53" s="224">
        <f>+C52-C49</f>
        <v>-2.9179149455920257</v>
      </c>
      <c r="D53" s="221" t="s">
        <v>0</v>
      </c>
    </row>
    <row r="54" spans="2:8" x14ac:dyDescent="0.3">
      <c r="B54" s="99" t="s">
        <v>309</v>
      </c>
      <c r="C54" s="224">
        <v>0.5</v>
      </c>
      <c r="D54" s="221" t="s">
        <v>0</v>
      </c>
    </row>
    <row r="55" spans="2:8" x14ac:dyDescent="0.3">
      <c r="B55" s="99" t="s">
        <v>312</v>
      </c>
      <c r="C55" s="224">
        <f>+C53-C54</f>
        <v>-3.4179149455920257</v>
      </c>
      <c r="D55" s="221" t="s">
        <v>0</v>
      </c>
    </row>
    <row r="56" spans="2:8" x14ac:dyDescent="0.3">
      <c r="B56" s="219" t="s">
        <v>314</v>
      </c>
      <c r="C56" s="224">
        <v>1.03</v>
      </c>
      <c r="D56" s="221" t="s">
        <v>0</v>
      </c>
    </row>
    <row r="57" spans="2:8" x14ac:dyDescent="0.3">
      <c r="B57" s="99" t="s">
        <v>313</v>
      </c>
      <c r="C57" s="224">
        <f>+C56-C55</f>
        <v>4.4479149455920259</v>
      </c>
      <c r="D57" s="223" t="s">
        <v>0</v>
      </c>
    </row>
    <row r="58" spans="2:8" x14ac:dyDescent="0.3">
      <c r="C58" s="222"/>
    </row>
  </sheetData>
  <mergeCells count="4">
    <mergeCell ref="B3:C3"/>
    <mergeCell ref="B5:C5"/>
    <mergeCell ref="B9:C9"/>
    <mergeCell ref="B20:C20"/>
  </mergeCells>
  <pageMargins left="0.7" right="0.7" top="0.75" bottom="0.75" header="0.3" footer="0.3"/>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E6295-CD91-414A-A696-DA60796C20F6}">
  <dimension ref="A1:R163"/>
  <sheetViews>
    <sheetView showGridLines="0" tabSelected="1" view="pageBreakPreview" zoomScale="55" zoomScaleSheetLayoutView="55" workbookViewId="0">
      <selection activeCell="C8" sqref="C8"/>
    </sheetView>
  </sheetViews>
  <sheetFormatPr baseColWidth="10" defaultColWidth="11.44140625" defaultRowHeight="16.8" x14ac:dyDescent="0.45"/>
  <cols>
    <col min="1" max="1" width="23.44140625" style="112" customWidth="1"/>
    <col min="2" max="2" width="24.88671875" style="112" customWidth="1"/>
    <col min="3" max="3" width="12.109375" style="112" customWidth="1"/>
    <col min="4" max="4" width="24.33203125" style="112" customWidth="1"/>
    <col min="5" max="5" width="13" style="112" customWidth="1"/>
    <col min="6" max="6" width="19.5546875" style="112" customWidth="1"/>
    <col min="7" max="7" width="9.109375" style="112" customWidth="1"/>
    <col min="8" max="8" width="0" style="112" hidden="1" customWidth="1"/>
    <col min="9" max="10" width="11.44140625" style="112" hidden="1" customWidth="1"/>
    <col min="11" max="11" width="27.6640625" style="112" hidden="1" customWidth="1"/>
    <col min="12" max="12" width="11.44140625" style="112" hidden="1" customWidth="1"/>
    <col min="13" max="13" width="16.5546875" style="112" hidden="1" customWidth="1"/>
    <col min="14" max="14" width="11.44140625" style="112" hidden="1" customWidth="1"/>
    <col min="15" max="20" width="0" style="112" hidden="1" customWidth="1"/>
    <col min="21" max="256" width="11.44140625" style="112"/>
    <col min="257" max="257" width="23.44140625" style="112" customWidth="1"/>
    <col min="258" max="258" width="24.88671875" style="112" customWidth="1"/>
    <col min="259" max="259" width="12.109375" style="112" customWidth="1"/>
    <col min="260" max="260" width="23.5546875" style="112" customWidth="1"/>
    <col min="261" max="261" width="13" style="112" customWidth="1"/>
    <col min="262" max="262" width="16" style="112" customWidth="1"/>
    <col min="263" max="263" width="9.109375" style="112" customWidth="1"/>
    <col min="264" max="266" width="11.44140625" style="112"/>
    <col min="267" max="267" width="27.6640625" style="112" customWidth="1"/>
    <col min="268" max="268" width="11.44140625" style="112"/>
    <col min="269" max="269" width="16.5546875" style="112" customWidth="1"/>
    <col min="270" max="512" width="11.44140625" style="112"/>
    <col min="513" max="513" width="23.44140625" style="112" customWidth="1"/>
    <col min="514" max="514" width="24.88671875" style="112" customWidth="1"/>
    <col min="515" max="515" width="12.109375" style="112" customWidth="1"/>
    <col min="516" max="516" width="23.5546875" style="112" customWidth="1"/>
    <col min="517" max="517" width="13" style="112" customWidth="1"/>
    <col min="518" max="518" width="16" style="112" customWidth="1"/>
    <col min="519" max="519" width="9.109375" style="112" customWidth="1"/>
    <col min="520" max="522" width="11.44140625" style="112"/>
    <col min="523" max="523" width="27.6640625" style="112" customWidth="1"/>
    <col min="524" max="524" width="11.44140625" style="112"/>
    <col min="525" max="525" width="16.5546875" style="112" customWidth="1"/>
    <col min="526" max="768" width="11.44140625" style="112"/>
    <col min="769" max="769" width="23.44140625" style="112" customWidth="1"/>
    <col min="770" max="770" width="24.88671875" style="112" customWidth="1"/>
    <col min="771" max="771" width="12.109375" style="112" customWidth="1"/>
    <col min="772" max="772" width="23.5546875" style="112" customWidth="1"/>
    <col min="773" max="773" width="13" style="112" customWidth="1"/>
    <col min="774" max="774" width="16" style="112" customWidth="1"/>
    <col min="775" max="775" width="9.109375" style="112" customWidth="1"/>
    <col min="776" max="778" width="11.44140625" style="112"/>
    <col min="779" max="779" width="27.6640625" style="112" customWidth="1"/>
    <col min="780" max="780" width="11.44140625" style="112"/>
    <col min="781" max="781" width="16.5546875" style="112" customWidth="1"/>
    <col min="782" max="1024" width="11.44140625" style="112"/>
    <col min="1025" max="1025" width="23.44140625" style="112" customWidth="1"/>
    <col min="1026" max="1026" width="24.88671875" style="112" customWidth="1"/>
    <col min="1027" max="1027" width="12.109375" style="112" customWidth="1"/>
    <col min="1028" max="1028" width="23.5546875" style="112" customWidth="1"/>
    <col min="1029" max="1029" width="13" style="112" customWidth="1"/>
    <col min="1030" max="1030" width="16" style="112" customWidth="1"/>
    <col min="1031" max="1031" width="9.109375" style="112" customWidth="1"/>
    <col min="1032" max="1034" width="11.44140625" style="112"/>
    <col min="1035" max="1035" width="27.6640625" style="112" customWidth="1"/>
    <col min="1036" max="1036" width="11.44140625" style="112"/>
    <col min="1037" max="1037" width="16.5546875" style="112" customWidth="1"/>
    <col min="1038" max="1280" width="11.44140625" style="112"/>
    <col min="1281" max="1281" width="23.44140625" style="112" customWidth="1"/>
    <col min="1282" max="1282" width="24.88671875" style="112" customWidth="1"/>
    <col min="1283" max="1283" width="12.109375" style="112" customWidth="1"/>
    <col min="1284" max="1284" width="23.5546875" style="112" customWidth="1"/>
    <col min="1285" max="1285" width="13" style="112" customWidth="1"/>
    <col min="1286" max="1286" width="16" style="112" customWidth="1"/>
    <col min="1287" max="1287" width="9.109375" style="112" customWidth="1"/>
    <col min="1288" max="1290" width="11.44140625" style="112"/>
    <col min="1291" max="1291" width="27.6640625" style="112" customWidth="1"/>
    <col min="1292" max="1292" width="11.44140625" style="112"/>
    <col min="1293" max="1293" width="16.5546875" style="112" customWidth="1"/>
    <col min="1294" max="1536" width="11.44140625" style="112"/>
    <col min="1537" max="1537" width="23.44140625" style="112" customWidth="1"/>
    <col min="1538" max="1538" width="24.88671875" style="112" customWidth="1"/>
    <col min="1539" max="1539" width="12.109375" style="112" customWidth="1"/>
    <col min="1540" max="1540" width="23.5546875" style="112" customWidth="1"/>
    <col min="1541" max="1541" width="13" style="112" customWidth="1"/>
    <col min="1542" max="1542" width="16" style="112" customWidth="1"/>
    <col min="1543" max="1543" width="9.109375" style="112" customWidth="1"/>
    <col min="1544" max="1546" width="11.44140625" style="112"/>
    <col min="1547" max="1547" width="27.6640625" style="112" customWidth="1"/>
    <col min="1548" max="1548" width="11.44140625" style="112"/>
    <col min="1549" max="1549" width="16.5546875" style="112" customWidth="1"/>
    <col min="1550" max="1792" width="11.44140625" style="112"/>
    <col min="1793" max="1793" width="23.44140625" style="112" customWidth="1"/>
    <col min="1794" max="1794" width="24.88671875" style="112" customWidth="1"/>
    <col min="1795" max="1795" width="12.109375" style="112" customWidth="1"/>
    <col min="1796" max="1796" width="23.5546875" style="112" customWidth="1"/>
    <col min="1797" max="1797" width="13" style="112" customWidth="1"/>
    <col min="1798" max="1798" width="16" style="112" customWidth="1"/>
    <col min="1799" max="1799" width="9.109375" style="112" customWidth="1"/>
    <col min="1800" max="1802" width="11.44140625" style="112"/>
    <col min="1803" max="1803" width="27.6640625" style="112" customWidth="1"/>
    <col min="1804" max="1804" width="11.44140625" style="112"/>
    <col min="1805" max="1805" width="16.5546875" style="112" customWidth="1"/>
    <col min="1806" max="2048" width="11.44140625" style="112"/>
    <col min="2049" max="2049" width="23.44140625" style="112" customWidth="1"/>
    <col min="2050" max="2050" width="24.88671875" style="112" customWidth="1"/>
    <col min="2051" max="2051" width="12.109375" style="112" customWidth="1"/>
    <col min="2052" max="2052" width="23.5546875" style="112" customWidth="1"/>
    <col min="2053" max="2053" width="13" style="112" customWidth="1"/>
    <col min="2054" max="2054" width="16" style="112" customWidth="1"/>
    <col min="2055" max="2055" width="9.109375" style="112" customWidth="1"/>
    <col min="2056" max="2058" width="11.44140625" style="112"/>
    <col min="2059" max="2059" width="27.6640625" style="112" customWidth="1"/>
    <col min="2060" max="2060" width="11.44140625" style="112"/>
    <col min="2061" max="2061" width="16.5546875" style="112" customWidth="1"/>
    <col min="2062" max="2304" width="11.44140625" style="112"/>
    <col min="2305" max="2305" width="23.44140625" style="112" customWidth="1"/>
    <col min="2306" max="2306" width="24.88671875" style="112" customWidth="1"/>
    <col min="2307" max="2307" width="12.109375" style="112" customWidth="1"/>
    <col min="2308" max="2308" width="23.5546875" style="112" customWidth="1"/>
    <col min="2309" max="2309" width="13" style="112" customWidth="1"/>
    <col min="2310" max="2310" width="16" style="112" customWidth="1"/>
    <col min="2311" max="2311" width="9.109375" style="112" customWidth="1"/>
    <col min="2312" max="2314" width="11.44140625" style="112"/>
    <col min="2315" max="2315" width="27.6640625" style="112" customWidth="1"/>
    <col min="2316" max="2316" width="11.44140625" style="112"/>
    <col min="2317" max="2317" width="16.5546875" style="112" customWidth="1"/>
    <col min="2318" max="2560" width="11.44140625" style="112"/>
    <col min="2561" max="2561" width="23.44140625" style="112" customWidth="1"/>
    <col min="2562" max="2562" width="24.88671875" style="112" customWidth="1"/>
    <col min="2563" max="2563" width="12.109375" style="112" customWidth="1"/>
    <col min="2564" max="2564" width="23.5546875" style="112" customWidth="1"/>
    <col min="2565" max="2565" width="13" style="112" customWidth="1"/>
    <col min="2566" max="2566" width="16" style="112" customWidth="1"/>
    <col min="2567" max="2567" width="9.109375" style="112" customWidth="1"/>
    <col min="2568" max="2570" width="11.44140625" style="112"/>
    <col min="2571" max="2571" width="27.6640625" style="112" customWidth="1"/>
    <col min="2572" max="2572" width="11.44140625" style="112"/>
    <col min="2573" max="2573" width="16.5546875" style="112" customWidth="1"/>
    <col min="2574" max="2816" width="11.44140625" style="112"/>
    <col min="2817" max="2817" width="23.44140625" style="112" customWidth="1"/>
    <col min="2818" max="2818" width="24.88671875" style="112" customWidth="1"/>
    <col min="2819" max="2819" width="12.109375" style="112" customWidth="1"/>
    <col min="2820" max="2820" width="23.5546875" style="112" customWidth="1"/>
    <col min="2821" max="2821" width="13" style="112" customWidth="1"/>
    <col min="2822" max="2822" width="16" style="112" customWidth="1"/>
    <col min="2823" max="2823" width="9.109375" style="112" customWidth="1"/>
    <col min="2824" max="2826" width="11.44140625" style="112"/>
    <col min="2827" max="2827" width="27.6640625" style="112" customWidth="1"/>
    <col min="2828" max="2828" width="11.44140625" style="112"/>
    <col min="2829" max="2829" width="16.5546875" style="112" customWidth="1"/>
    <col min="2830" max="3072" width="11.44140625" style="112"/>
    <col min="3073" max="3073" width="23.44140625" style="112" customWidth="1"/>
    <col min="3074" max="3074" width="24.88671875" style="112" customWidth="1"/>
    <col min="3075" max="3075" width="12.109375" style="112" customWidth="1"/>
    <col min="3076" max="3076" width="23.5546875" style="112" customWidth="1"/>
    <col min="3077" max="3077" width="13" style="112" customWidth="1"/>
    <col min="3078" max="3078" width="16" style="112" customWidth="1"/>
    <col min="3079" max="3079" width="9.109375" style="112" customWidth="1"/>
    <col min="3080" max="3082" width="11.44140625" style="112"/>
    <col min="3083" max="3083" width="27.6640625" style="112" customWidth="1"/>
    <col min="3084" max="3084" width="11.44140625" style="112"/>
    <col min="3085" max="3085" width="16.5546875" style="112" customWidth="1"/>
    <col min="3086" max="3328" width="11.44140625" style="112"/>
    <col min="3329" max="3329" width="23.44140625" style="112" customWidth="1"/>
    <col min="3330" max="3330" width="24.88671875" style="112" customWidth="1"/>
    <col min="3331" max="3331" width="12.109375" style="112" customWidth="1"/>
    <col min="3332" max="3332" width="23.5546875" style="112" customWidth="1"/>
    <col min="3333" max="3333" width="13" style="112" customWidth="1"/>
    <col min="3334" max="3334" width="16" style="112" customWidth="1"/>
    <col min="3335" max="3335" width="9.109375" style="112" customWidth="1"/>
    <col min="3336" max="3338" width="11.44140625" style="112"/>
    <col min="3339" max="3339" width="27.6640625" style="112" customWidth="1"/>
    <col min="3340" max="3340" width="11.44140625" style="112"/>
    <col min="3341" max="3341" width="16.5546875" style="112" customWidth="1"/>
    <col min="3342" max="3584" width="11.44140625" style="112"/>
    <col min="3585" max="3585" width="23.44140625" style="112" customWidth="1"/>
    <col min="3586" max="3586" width="24.88671875" style="112" customWidth="1"/>
    <col min="3587" max="3587" width="12.109375" style="112" customWidth="1"/>
    <col min="3588" max="3588" width="23.5546875" style="112" customWidth="1"/>
    <col min="3589" max="3589" width="13" style="112" customWidth="1"/>
    <col min="3590" max="3590" width="16" style="112" customWidth="1"/>
    <col min="3591" max="3591" width="9.109375" style="112" customWidth="1"/>
    <col min="3592" max="3594" width="11.44140625" style="112"/>
    <col min="3595" max="3595" width="27.6640625" style="112" customWidth="1"/>
    <col min="3596" max="3596" width="11.44140625" style="112"/>
    <col min="3597" max="3597" width="16.5546875" style="112" customWidth="1"/>
    <col min="3598" max="3840" width="11.44140625" style="112"/>
    <col min="3841" max="3841" width="23.44140625" style="112" customWidth="1"/>
    <col min="3842" max="3842" width="24.88671875" style="112" customWidth="1"/>
    <col min="3843" max="3843" width="12.109375" style="112" customWidth="1"/>
    <col min="3844" max="3844" width="23.5546875" style="112" customWidth="1"/>
    <col min="3845" max="3845" width="13" style="112" customWidth="1"/>
    <col min="3846" max="3846" width="16" style="112" customWidth="1"/>
    <col min="3847" max="3847" width="9.109375" style="112" customWidth="1"/>
    <col min="3848" max="3850" width="11.44140625" style="112"/>
    <col min="3851" max="3851" width="27.6640625" style="112" customWidth="1"/>
    <col min="3852" max="3852" width="11.44140625" style="112"/>
    <col min="3853" max="3853" width="16.5546875" style="112" customWidth="1"/>
    <col min="3854" max="4096" width="11.44140625" style="112"/>
    <col min="4097" max="4097" width="23.44140625" style="112" customWidth="1"/>
    <col min="4098" max="4098" width="24.88671875" style="112" customWidth="1"/>
    <col min="4099" max="4099" width="12.109375" style="112" customWidth="1"/>
    <col min="4100" max="4100" width="23.5546875" style="112" customWidth="1"/>
    <col min="4101" max="4101" width="13" style="112" customWidth="1"/>
    <col min="4102" max="4102" width="16" style="112" customWidth="1"/>
    <col min="4103" max="4103" width="9.109375" style="112" customWidth="1"/>
    <col min="4104" max="4106" width="11.44140625" style="112"/>
    <col min="4107" max="4107" width="27.6640625" style="112" customWidth="1"/>
    <col min="4108" max="4108" width="11.44140625" style="112"/>
    <col min="4109" max="4109" width="16.5546875" style="112" customWidth="1"/>
    <col min="4110" max="4352" width="11.44140625" style="112"/>
    <col min="4353" max="4353" width="23.44140625" style="112" customWidth="1"/>
    <col min="4354" max="4354" width="24.88671875" style="112" customWidth="1"/>
    <col min="4355" max="4355" width="12.109375" style="112" customWidth="1"/>
    <col min="4356" max="4356" width="23.5546875" style="112" customWidth="1"/>
    <col min="4357" max="4357" width="13" style="112" customWidth="1"/>
    <col min="4358" max="4358" width="16" style="112" customWidth="1"/>
    <col min="4359" max="4359" width="9.109375" style="112" customWidth="1"/>
    <col min="4360" max="4362" width="11.44140625" style="112"/>
    <col min="4363" max="4363" width="27.6640625" style="112" customWidth="1"/>
    <col min="4364" max="4364" width="11.44140625" style="112"/>
    <col min="4365" max="4365" width="16.5546875" style="112" customWidth="1"/>
    <col min="4366" max="4608" width="11.44140625" style="112"/>
    <col min="4609" max="4609" width="23.44140625" style="112" customWidth="1"/>
    <col min="4610" max="4610" width="24.88671875" style="112" customWidth="1"/>
    <col min="4611" max="4611" width="12.109375" style="112" customWidth="1"/>
    <col min="4612" max="4612" width="23.5546875" style="112" customWidth="1"/>
    <col min="4613" max="4613" width="13" style="112" customWidth="1"/>
    <col min="4614" max="4614" width="16" style="112" customWidth="1"/>
    <col min="4615" max="4615" width="9.109375" style="112" customWidth="1"/>
    <col min="4616" max="4618" width="11.44140625" style="112"/>
    <col min="4619" max="4619" width="27.6640625" style="112" customWidth="1"/>
    <col min="4620" max="4620" width="11.44140625" style="112"/>
    <col min="4621" max="4621" width="16.5546875" style="112" customWidth="1"/>
    <col min="4622" max="4864" width="11.44140625" style="112"/>
    <col min="4865" max="4865" width="23.44140625" style="112" customWidth="1"/>
    <col min="4866" max="4866" width="24.88671875" style="112" customWidth="1"/>
    <col min="4867" max="4867" width="12.109375" style="112" customWidth="1"/>
    <col min="4868" max="4868" width="23.5546875" style="112" customWidth="1"/>
    <col min="4869" max="4869" width="13" style="112" customWidth="1"/>
    <col min="4870" max="4870" width="16" style="112" customWidth="1"/>
    <col min="4871" max="4871" width="9.109375" style="112" customWidth="1"/>
    <col min="4872" max="4874" width="11.44140625" style="112"/>
    <col min="4875" max="4875" width="27.6640625" style="112" customWidth="1"/>
    <col min="4876" max="4876" width="11.44140625" style="112"/>
    <col min="4877" max="4877" width="16.5546875" style="112" customWidth="1"/>
    <col min="4878" max="5120" width="11.44140625" style="112"/>
    <col min="5121" max="5121" width="23.44140625" style="112" customWidth="1"/>
    <col min="5122" max="5122" width="24.88671875" style="112" customWidth="1"/>
    <col min="5123" max="5123" width="12.109375" style="112" customWidth="1"/>
    <col min="5124" max="5124" width="23.5546875" style="112" customWidth="1"/>
    <col min="5125" max="5125" width="13" style="112" customWidth="1"/>
    <col min="5126" max="5126" width="16" style="112" customWidth="1"/>
    <col min="5127" max="5127" width="9.109375" style="112" customWidth="1"/>
    <col min="5128" max="5130" width="11.44140625" style="112"/>
    <col min="5131" max="5131" width="27.6640625" style="112" customWidth="1"/>
    <col min="5132" max="5132" width="11.44140625" style="112"/>
    <col min="5133" max="5133" width="16.5546875" style="112" customWidth="1"/>
    <col min="5134" max="5376" width="11.44140625" style="112"/>
    <col min="5377" max="5377" width="23.44140625" style="112" customWidth="1"/>
    <col min="5378" max="5378" width="24.88671875" style="112" customWidth="1"/>
    <col min="5379" max="5379" width="12.109375" style="112" customWidth="1"/>
    <col min="5380" max="5380" width="23.5546875" style="112" customWidth="1"/>
    <col min="5381" max="5381" width="13" style="112" customWidth="1"/>
    <col min="5382" max="5382" width="16" style="112" customWidth="1"/>
    <col min="5383" max="5383" width="9.109375" style="112" customWidth="1"/>
    <col min="5384" max="5386" width="11.44140625" style="112"/>
    <col min="5387" max="5387" width="27.6640625" style="112" customWidth="1"/>
    <col min="5388" max="5388" width="11.44140625" style="112"/>
    <col min="5389" max="5389" width="16.5546875" style="112" customWidth="1"/>
    <col min="5390" max="5632" width="11.44140625" style="112"/>
    <col min="5633" max="5633" width="23.44140625" style="112" customWidth="1"/>
    <col min="5634" max="5634" width="24.88671875" style="112" customWidth="1"/>
    <col min="5635" max="5635" width="12.109375" style="112" customWidth="1"/>
    <col min="5636" max="5636" width="23.5546875" style="112" customWidth="1"/>
    <col min="5637" max="5637" width="13" style="112" customWidth="1"/>
    <col min="5638" max="5638" width="16" style="112" customWidth="1"/>
    <col min="5639" max="5639" width="9.109375" style="112" customWidth="1"/>
    <col min="5640" max="5642" width="11.44140625" style="112"/>
    <col min="5643" max="5643" width="27.6640625" style="112" customWidth="1"/>
    <col min="5644" max="5644" width="11.44140625" style="112"/>
    <col min="5645" max="5645" width="16.5546875" style="112" customWidth="1"/>
    <col min="5646" max="5888" width="11.44140625" style="112"/>
    <col min="5889" max="5889" width="23.44140625" style="112" customWidth="1"/>
    <col min="5890" max="5890" width="24.88671875" style="112" customWidth="1"/>
    <col min="5891" max="5891" width="12.109375" style="112" customWidth="1"/>
    <col min="5892" max="5892" width="23.5546875" style="112" customWidth="1"/>
    <col min="5893" max="5893" width="13" style="112" customWidth="1"/>
    <col min="5894" max="5894" width="16" style="112" customWidth="1"/>
    <col min="5895" max="5895" width="9.109375" style="112" customWidth="1"/>
    <col min="5896" max="5898" width="11.44140625" style="112"/>
    <col min="5899" max="5899" width="27.6640625" style="112" customWidth="1"/>
    <col min="5900" max="5900" width="11.44140625" style="112"/>
    <col min="5901" max="5901" width="16.5546875" style="112" customWidth="1"/>
    <col min="5902" max="6144" width="11.44140625" style="112"/>
    <col min="6145" max="6145" width="23.44140625" style="112" customWidth="1"/>
    <col min="6146" max="6146" width="24.88671875" style="112" customWidth="1"/>
    <col min="6147" max="6147" width="12.109375" style="112" customWidth="1"/>
    <col min="6148" max="6148" width="23.5546875" style="112" customWidth="1"/>
    <col min="6149" max="6149" width="13" style="112" customWidth="1"/>
    <col min="6150" max="6150" width="16" style="112" customWidth="1"/>
    <col min="6151" max="6151" width="9.109375" style="112" customWidth="1"/>
    <col min="6152" max="6154" width="11.44140625" style="112"/>
    <col min="6155" max="6155" width="27.6640625" style="112" customWidth="1"/>
    <col min="6156" max="6156" width="11.44140625" style="112"/>
    <col min="6157" max="6157" width="16.5546875" style="112" customWidth="1"/>
    <col min="6158" max="6400" width="11.44140625" style="112"/>
    <col min="6401" max="6401" width="23.44140625" style="112" customWidth="1"/>
    <col min="6402" max="6402" width="24.88671875" style="112" customWidth="1"/>
    <col min="6403" max="6403" width="12.109375" style="112" customWidth="1"/>
    <col min="6404" max="6404" width="23.5546875" style="112" customWidth="1"/>
    <col min="6405" max="6405" width="13" style="112" customWidth="1"/>
    <col min="6406" max="6406" width="16" style="112" customWidth="1"/>
    <col min="6407" max="6407" width="9.109375" style="112" customWidth="1"/>
    <col min="6408" max="6410" width="11.44140625" style="112"/>
    <col min="6411" max="6411" width="27.6640625" style="112" customWidth="1"/>
    <col min="6412" max="6412" width="11.44140625" style="112"/>
    <col min="6413" max="6413" width="16.5546875" style="112" customWidth="1"/>
    <col min="6414" max="6656" width="11.44140625" style="112"/>
    <col min="6657" max="6657" width="23.44140625" style="112" customWidth="1"/>
    <col min="6658" max="6658" width="24.88671875" style="112" customWidth="1"/>
    <col min="6659" max="6659" width="12.109375" style="112" customWidth="1"/>
    <col min="6660" max="6660" width="23.5546875" style="112" customWidth="1"/>
    <col min="6661" max="6661" width="13" style="112" customWidth="1"/>
    <col min="6662" max="6662" width="16" style="112" customWidth="1"/>
    <col min="6663" max="6663" width="9.109375" style="112" customWidth="1"/>
    <col min="6664" max="6666" width="11.44140625" style="112"/>
    <col min="6667" max="6667" width="27.6640625" style="112" customWidth="1"/>
    <col min="6668" max="6668" width="11.44140625" style="112"/>
    <col min="6669" max="6669" width="16.5546875" style="112" customWidth="1"/>
    <col min="6670" max="6912" width="11.44140625" style="112"/>
    <col min="6913" max="6913" width="23.44140625" style="112" customWidth="1"/>
    <col min="6914" max="6914" width="24.88671875" style="112" customWidth="1"/>
    <col min="6915" max="6915" width="12.109375" style="112" customWidth="1"/>
    <col min="6916" max="6916" width="23.5546875" style="112" customWidth="1"/>
    <col min="6917" max="6917" width="13" style="112" customWidth="1"/>
    <col min="6918" max="6918" width="16" style="112" customWidth="1"/>
    <col min="6919" max="6919" width="9.109375" style="112" customWidth="1"/>
    <col min="6920" max="6922" width="11.44140625" style="112"/>
    <col min="6923" max="6923" width="27.6640625" style="112" customWidth="1"/>
    <col min="6924" max="6924" width="11.44140625" style="112"/>
    <col min="6925" max="6925" width="16.5546875" style="112" customWidth="1"/>
    <col min="6926" max="7168" width="11.44140625" style="112"/>
    <col min="7169" max="7169" width="23.44140625" style="112" customWidth="1"/>
    <col min="7170" max="7170" width="24.88671875" style="112" customWidth="1"/>
    <col min="7171" max="7171" width="12.109375" style="112" customWidth="1"/>
    <col min="7172" max="7172" width="23.5546875" style="112" customWidth="1"/>
    <col min="7173" max="7173" width="13" style="112" customWidth="1"/>
    <col min="7174" max="7174" width="16" style="112" customWidth="1"/>
    <col min="7175" max="7175" width="9.109375" style="112" customWidth="1"/>
    <col min="7176" max="7178" width="11.44140625" style="112"/>
    <col min="7179" max="7179" width="27.6640625" style="112" customWidth="1"/>
    <col min="7180" max="7180" width="11.44140625" style="112"/>
    <col min="7181" max="7181" width="16.5546875" style="112" customWidth="1"/>
    <col min="7182" max="7424" width="11.44140625" style="112"/>
    <col min="7425" max="7425" width="23.44140625" style="112" customWidth="1"/>
    <col min="7426" max="7426" width="24.88671875" style="112" customWidth="1"/>
    <col min="7427" max="7427" width="12.109375" style="112" customWidth="1"/>
    <col min="7428" max="7428" width="23.5546875" style="112" customWidth="1"/>
    <col min="7429" max="7429" width="13" style="112" customWidth="1"/>
    <col min="7430" max="7430" width="16" style="112" customWidth="1"/>
    <col min="7431" max="7431" width="9.109375" style="112" customWidth="1"/>
    <col min="7432" max="7434" width="11.44140625" style="112"/>
    <col min="7435" max="7435" width="27.6640625" style="112" customWidth="1"/>
    <col min="7436" max="7436" width="11.44140625" style="112"/>
    <col min="7437" max="7437" width="16.5546875" style="112" customWidth="1"/>
    <col min="7438" max="7680" width="11.44140625" style="112"/>
    <col min="7681" max="7681" width="23.44140625" style="112" customWidth="1"/>
    <col min="7682" max="7682" width="24.88671875" style="112" customWidth="1"/>
    <col min="7683" max="7683" width="12.109375" style="112" customWidth="1"/>
    <col min="7684" max="7684" width="23.5546875" style="112" customWidth="1"/>
    <col min="7685" max="7685" width="13" style="112" customWidth="1"/>
    <col min="7686" max="7686" width="16" style="112" customWidth="1"/>
    <col min="7687" max="7687" width="9.109375" style="112" customWidth="1"/>
    <col min="7688" max="7690" width="11.44140625" style="112"/>
    <col min="7691" max="7691" width="27.6640625" style="112" customWidth="1"/>
    <col min="7692" max="7692" width="11.44140625" style="112"/>
    <col min="7693" max="7693" width="16.5546875" style="112" customWidth="1"/>
    <col min="7694" max="7936" width="11.44140625" style="112"/>
    <col min="7937" max="7937" width="23.44140625" style="112" customWidth="1"/>
    <col min="7938" max="7938" width="24.88671875" style="112" customWidth="1"/>
    <col min="7939" max="7939" width="12.109375" style="112" customWidth="1"/>
    <col min="7940" max="7940" width="23.5546875" style="112" customWidth="1"/>
    <col min="7941" max="7941" width="13" style="112" customWidth="1"/>
    <col min="7942" max="7942" width="16" style="112" customWidth="1"/>
    <col min="7943" max="7943" width="9.109375" style="112" customWidth="1"/>
    <col min="7944" max="7946" width="11.44140625" style="112"/>
    <col min="7947" max="7947" width="27.6640625" style="112" customWidth="1"/>
    <col min="7948" max="7948" width="11.44140625" style="112"/>
    <col min="7949" max="7949" width="16.5546875" style="112" customWidth="1"/>
    <col min="7950" max="8192" width="11.44140625" style="112"/>
    <col min="8193" max="8193" width="23.44140625" style="112" customWidth="1"/>
    <col min="8194" max="8194" width="24.88671875" style="112" customWidth="1"/>
    <col min="8195" max="8195" width="12.109375" style="112" customWidth="1"/>
    <col min="8196" max="8196" width="23.5546875" style="112" customWidth="1"/>
    <col min="8197" max="8197" width="13" style="112" customWidth="1"/>
    <col min="8198" max="8198" width="16" style="112" customWidth="1"/>
    <col min="8199" max="8199" width="9.109375" style="112" customWidth="1"/>
    <col min="8200" max="8202" width="11.44140625" style="112"/>
    <col min="8203" max="8203" width="27.6640625" style="112" customWidth="1"/>
    <col min="8204" max="8204" width="11.44140625" style="112"/>
    <col min="8205" max="8205" width="16.5546875" style="112" customWidth="1"/>
    <col min="8206" max="8448" width="11.44140625" style="112"/>
    <col min="8449" max="8449" width="23.44140625" style="112" customWidth="1"/>
    <col min="8450" max="8450" width="24.88671875" style="112" customWidth="1"/>
    <col min="8451" max="8451" width="12.109375" style="112" customWidth="1"/>
    <col min="8452" max="8452" width="23.5546875" style="112" customWidth="1"/>
    <col min="8453" max="8453" width="13" style="112" customWidth="1"/>
    <col min="8454" max="8454" width="16" style="112" customWidth="1"/>
    <col min="8455" max="8455" width="9.109375" style="112" customWidth="1"/>
    <col min="8456" max="8458" width="11.44140625" style="112"/>
    <col min="8459" max="8459" width="27.6640625" style="112" customWidth="1"/>
    <col min="8460" max="8460" width="11.44140625" style="112"/>
    <col min="8461" max="8461" width="16.5546875" style="112" customWidth="1"/>
    <col min="8462" max="8704" width="11.44140625" style="112"/>
    <col min="8705" max="8705" width="23.44140625" style="112" customWidth="1"/>
    <col min="8706" max="8706" width="24.88671875" style="112" customWidth="1"/>
    <col min="8707" max="8707" width="12.109375" style="112" customWidth="1"/>
    <col min="8708" max="8708" width="23.5546875" style="112" customWidth="1"/>
    <col min="8709" max="8709" width="13" style="112" customWidth="1"/>
    <col min="8710" max="8710" width="16" style="112" customWidth="1"/>
    <col min="8711" max="8711" width="9.109375" style="112" customWidth="1"/>
    <col min="8712" max="8714" width="11.44140625" style="112"/>
    <col min="8715" max="8715" width="27.6640625" style="112" customWidth="1"/>
    <col min="8716" max="8716" width="11.44140625" style="112"/>
    <col min="8717" max="8717" width="16.5546875" style="112" customWidth="1"/>
    <col min="8718" max="8960" width="11.44140625" style="112"/>
    <col min="8961" max="8961" width="23.44140625" style="112" customWidth="1"/>
    <col min="8962" max="8962" width="24.88671875" style="112" customWidth="1"/>
    <col min="8963" max="8963" width="12.109375" style="112" customWidth="1"/>
    <col min="8964" max="8964" width="23.5546875" style="112" customWidth="1"/>
    <col min="8965" max="8965" width="13" style="112" customWidth="1"/>
    <col min="8966" max="8966" width="16" style="112" customWidth="1"/>
    <col min="8967" max="8967" width="9.109375" style="112" customWidth="1"/>
    <col min="8968" max="8970" width="11.44140625" style="112"/>
    <col min="8971" max="8971" width="27.6640625" style="112" customWidth="1"/>
    <col min="8972" max="8972" width="11.44140625" style="112"/>
    <col min="8973" max="8973" width="16.5546875" style="112" customWidth="1"/>
    <col min="8974" max="9216" width="11.44140625" style="112"/>
    <col min="9217" max="9217" width="23.44140625" style="112" customWidth="1"/>
    <col min="9218" max="9218" width="24.88671875" style="112" customWidth="1"/>
    <col min="9219" max="9219" width="12.109375" style="112" customWidth="1"/>
    <col min="9220" max="9220" width="23.5546875" style="112" customWidth="1"/>
    <col min="9221" max="9221" width="13" style="112" customWidth="1"/>
    <col min="9222" max="9222" width="16" style="112" customWidth="1"/>
    <col min="9223" max="9223" width="9.109375" style="112" customWidth="1"/>
    <col min="9224" max="9226" width="11.44140625" style="112"/>
    <col min="9227" max="9227" width="27.6640625" style="112" customWidth="1"/>
    <col min="9228" max="9228" width="11.44140625" style="112"/>
    <col min="9229" max="9229" width="16.5546875" style="112" customWidth="1"/>
    <col min="9230" max="9472" width="11.44140625" style="112"/>
    <col min="9473" max="9473" width="23.44140625" style="112" customWidth="1"/>
    <col min="9474" max="9474" width="24.88671875" style="112" customWidth="1"/>
    <col min="9475" max="9475" width="12.109375" style="112" customWidth="1"/>
    <col min="9476" max="9476" width="23.5546875" style="112" customWidth="1"/>
    <col min="9477" max="9477" width="13" style="112" customWidth="1"/>
    <col min="9478" max="9478" width="16" style="112" customWidth="1"/>
    <col min="9479" max="9479" width="9.109375" style="112" customWidth="1"/>
    <col min="9480" max="9482" width="11.44140625" style="112"/>
    <col min="9483" max="9483" width="27.6640625" style="112" customWidth="1"/>
    <col min="9484" max="9484" width="11.44140625" style="112"/>
    <col min="9485" max="9485" width="16.5546875" style="112" customWidth="1"/>
    <col min="9486" max="9728" width="11.44140625" style="112"/>
    <col min="9729" max="9729" width="23.44140625" style="112" customWidth="1"/>
    <col min="9730" max="9730" width="24.88671875" style="112" customWidth="1"/>
    <col min="9731" max="9731" width="12.109375" style="112" customWidth="1"/>
    <col min="9732" max="9732" width="23.5546875" style="112" customWidth="1"/>
    <col min="9733" max="9733" width="13" style="112" customWidth="1"/>
    <col min="9734" max="9734" width="16" style="112" customWidth="1"/>
    <col min="9735" max="9735" width="9.109375" style="112" customWidth="1"/>
    <col min="9736" max="9738" width="11.44140625" style="112"/>
    <col min="9739" max="9739" width="27.6640625" style="112" customWidth="1"/>
    <col min="9740" max="9740" width="11.44140625" style="112"/>
    <col min="9741" max="9741" width="16.5546875" style="112" customWidth="1"/>
    <col min="9742" max="9984" width="11.44140625" style="112"/>
    <col min="9985" max="9985" width="23.44140625" style="112" customWidth="1"/>
    <col min="9986" max="9986" width="24.88671875" style="112" customWidth="1"/>
    <col min="9987" max="9987" width="12.109375" style="112" customWidth="1"/>
    <col min="9988" max="9988" width="23.5546875" style="112" customWidth="1"/>
    <col min="9989" max="9989" width="13" style="112" customWidth="1"/>
    <col min="9990" max="9990" width="16" style="112" customWidth="1"/>
    <col min="9991" max="9991" width="9.109375" style="112" customWidth="1"/>
    <col min="9992" max="9994" width="11.44140625" style="112"/>
    <col min="9995" max="9995" width="27.6640625" style="112" customWidth="1"/>
    <col min="9996" max="9996" width="11.44140625" style="112"/>
    <col min="9997" max="9997" width="16.5546875" style="112" customWidth="1"/>
    <col min="9998" max="10240" width="11.44140625" style="112"/>
    <col min="10241" max="10241" width="23.44140625" style="112" customWidth="1"/>
    <col min="10242" max="10242" width="24.88671875" style="112" customWidth="1"/>
    <col min="10243" max="10243" width="12.109375" style="112" customWidth="1"/>
    <col min="10244" max="10244" width="23.5546875" style="112" customWidth="1"/>
    <col min="10245" max="10245" width="13" style="112" customWidth="1"/>
    <col min="10246" max="10246" width="16" style="112" customWidth="1"/>
    <col min="10247" max="10247" width="9.109375" style="112" customWidth="1"/>
    <col min="10248" max="10250" width="11.44140625" style="112"/>
    <col min="10251" max="10251" width="27.6640625" style="112" customWidth="1"/>
    <col min="10252" max="10252" width="11.44140625" style="112"/>
    <col min="10253" max="10253" width="16.5546875" style="112" customWidth="1"/>
    <col min="10254" max="10496" width="11.44140625" style="112"/>
    <col min="10497" max="10497" width="23.44140625" style="112" customWidth="1"/>
    <col min="10498" max="10498" width="24.88671875" style="112" customWidth="1"/>
    <col min="10499" max="10499" width="12.109375" style="112" customWidth="1"/>
    <col min="10500" max="10500" width="23.5546875" style="112" customWidth="1"/>
    <col min="10501" max="10501" width="13" style="112" customWidth="1"/>
    <col min="10502" max="10502" width="16" style="112" customWidth="1"/>
    <col min="10503" max="10503" width="9.109375" style="112" customWidth="1"/>
    <col min="10504" max="10506" width="11.44140625" style="112"/>
    <col min="10507" max="10507" width="27.6640625" style="112" customWidth="1"/>
    <col min="10508" max="10508" width="11.44140625" style="112"/>
    <col min="10509" max="10509" width="16.5546875" style="112" customWidth="1"/>
    <col min="10510" max="10752" width="11.44140625" style="112"/>
    <col min="10753" max="10753" width="23.44140625" style="112" customWidth="1"/>
    <col min="10754" max="10754" width="24.88671875" style="112" customWidth="1"/>
    <col min="10755" max="10755" width="12.109375" style="112" customWidth="1"/>
    <col min="10756" max="10756" width="23.5546875" style="112" customWidth="1"/>
    <col min="10757" max="10757" width="13" style="112" customWidth="1"/>
    <col min="10758" max="10758" width="16" style="112" customWidth="1"/>
    <col min="10759" max="10759" width="9.109375" style="112" customWidth="1"/>
    <col min="10760" max="10762" width="11.44140625" style="112"/>
    <col min="10763" max="10763" width="27.6640625" style="112" customWidth="1"/>
    <col min="10764" max="10764" width="11.44140625" style="112"/>
    <col min="10765" max="10765" width="16.5546875" style="112" customWidth="1"/>
    <col min="10766" max="11008" width="11.44140625" style="112"/>
    <col min="11009" max="11009" width="23.44140625" style="112" customWidth="1"/>
    <col min="11010" max="11010" width="24.88671875" style="112" customWidth="1"/>
    <col min="11011" max="11011" width="12.109375" style="112" customWidth="1"/>
    <col min="11012" max="11012" width="23.5546875" style="112" customWidth="1"/>
    <col min="11013" max="11013" width="13" style="112" customWidth="1"/>
    <col min="11014" max="11014" width="16" style="112" customWidth="1"/>
    <col min="11015" max="11015" width="9.109375" style="112" customWidth="1"/>
    <col min="11016" max="11018" width="11.44140625" style="112"/>
    <col min="11019" max="11019" width="27.6640625" style="112" customWidth="1"/>
    <col min="11020" max="11020" width="11.44140625" style="112"/>
    <col min="11021" max="11021" width="16.5546875" style="112" customWidth="1"/>
    <col min="11022" max="11264" width="11.44140625" style="112"/>
    <col min="11265" max="11265" width="23.44140625" style="112" customWidth="1"/>
    <col min="11266" max="11266" width="24.88671875" style="112" customWidth="1"/>
    <col min="11267" max="11267" width="12.109375" style="112" customWidth="1"/>
    <col min="11268" max="11268" width="23.5546875" style="112" customWidth="1"/>
    <col min="11269" max="11269" width="13" style="112" customWidth="1"/>
    <col min="11270" max="11270" width="16" style="112" customWidth="1"/>
    <col min="11271" max="11271" width="9.109375" style="112" customWidth="1"/>
    <col min="11272" max="11274" width="11.44140625" style="112"/>
    <col min="11275" max="11275" width="27.6640625" style="112" customWidth="1"/>
    <col min="11276" max="11276" width="11.44140625" style="112"/>
    <col min="11277" max="11277" width="16.5546875" style="112" customWidth="1"/>
    <col min="11278" max="11520" width="11.44140625" style="112"/>
    <col min="11521" max="11521" width="23.44140625" style="112" customWidth="1"/>
    <col min="11522" max="11522" width="24.88671875" style="112" customWidth="1"/>
    <col min="11523" max="11523" width="12.109375" style="112" customWidth="1"/>
    <col min="11524" max="11524" width="23.5546875" style="112" customWidth="1"/>
    <col min="11525" max="11525" width="13" style="112" customWidth="1"/>
    <col min="11526" max="11526" width="16" style="112" customWidth="1"/>
    <col min="11527" max="11527" width="9.109375" style="112" customWidth="1"/>
    <col min="11528" max="11530" width="11.44140625" style="112"/>
    <col min="11531" max="11531" width="27.6640625" style="112" customWidth="1"/>
    <col min="11532" max="11532" width="11.44140625" style="112"/>
    <col min="11533" max="11533" width="16.5546875" style="112" customWidth="1"/>
    <col min="11534" max="11776" width="11.44140625" style="112"/>
    <col min="11777" max="11777" width="23.44140625" style="112" customWidth="1"/>
    <col min="11778" max="11778" width="24.88671875" style="112" customWidth="1"/>
    <col min="11779" max="11779" width="12.109375" style="112" customWidth="1"/>
    <col min="11780" max="11780" width="23.5546875" style="112" customWidth="1"/>
    <col min="11781" max="11781" width="13" style="112" customWidth="1"/>
    <col min="11782" max="11782" width="16" style="112" customWidth="1"/>
    <col min="11783" max="11783" width="9.109375" style="112" customWidth="1"/>
    <col min="11784" max="11786" width="11.44140625" style="112"/>
    <col min="11787" max="11787" width="27.6640625" style="112" customWidth="1"/>
    <col min="11788" max="11788" width="11.44140625" style="112"/>
    <col min="11789" max="11789" width="16.5546875" style="112" customWidth="1"/>
    <col min="11790" max="12032" width="11.44140625" style="112"/>
    <col min="12033" max="12033" width="23.44140625" style="112" customWidth="1"/>
    <col min="12034" max="12034" width="24.88671875" style="112" customWidth="1"/>
    <col min="12035" max="12035" width="12.109375" style="112" customWidth="1"/>
    <col min="12036" max="12036" width="23.5546875" style="112" customWidth="1"/>
    <col min="12037" max="12037" width="13" style="112" customWidth="1"/>
    <col min="12038" max="12038" width="16" style="112" customWidth="1"/>
    <col min="12039" max="12039" width="9.109375" style="112" customWidth="1"/>
    <col min="12040" max="12042" width="11.44140625" style="112"/>
    <col min="12043" max="12043" width="27.6640625" style="112" customWidth="1"/>
    <col min="12044" max="12044" width="11.44140625" style="112"/>
    <col min="12045" max="12045" width="16.5546875" style="112" customWidth="1"/>
    <col min="12046" max="12288" width="11.44140625" style="112"/>
    <col min="12289" max="12289" width="23.44140625" style="112" customWidth="1"/>
    <col min="12290" max="12290" width="24.88671875" style="112" customWidth="1"/>
    <col min="12291" max="12291" width="12.109375" style="112" customWidth="1"/>
    <col min="12292" max="12292" width="23.5546875" style="112" customWidth="1"/>
    <col min="12293" max="12293" width="13" style="112" customWidth="1"/>
    <col min="12294" max="12294" width="16" style="112" customWidth="1"/>
    <col min="12295" max="12295" width="9.109375" style="112" customWidth="1"/>
    <col min="12296" max="12298" width="11.44140625" style="112"/>
    <col min="12299" max="12299" width="27.6640625" style="112" customWidth="1"/>
    <col min="12300" max="12300" width="11.44140625" style="112"/>
    <col min="12301" max="12301" width="16.5546875" style="112" customWidth="1"/>
    <col min="12302" max="12544" width="11.44140625" style="112"/>
    <col min="12545" max="12545" width="23.44140625" style="112" customWidth="1"/>
    <col min="12546" max="12546" width="24.88671875" style="112" customWidth="1"/>
    <col min="12547" max="12547" width="12.109375" style="112" customWidth="1"/>
    <col min="12548" max="12548" width="23.5546875" style="112" customWidth="1"/>
    <col min="12549" max="12549" width="13" style="112" customWidth="1"/>
    <col min="12550" max="12550" width="16" style="112" customWidth="1"/>
    <col min="12551" max="12551" width="9.109375" style="112" customWidth="1"/>
    <col min="12552" max="12554" width="11.44140625" style="112"/>
    <col min="12555" max="12555" width="27.6640625" style="112" customWidth="1"/>
    <col min="12556" max="12556" width="11.44140625" style="112"/>
    <col min="12557" max="12557" width="16.5546875" style="112" customWidth="1"/>
    <col min="12558" max="12800" width="11.44140625" style="112"/>
    <col min="12801" max="12801" width="23.44140625" style="112" customWidth="1"/>
    <col min="12802" max="12802" width="24.88671875" style="112" customWidth="1"/>
    <col min="12803" max="12803" width="12.109375" style="112" customWidth="1"/>
    <col min="12804" max="12804" width="23.5546875" style="112" customWidth="1"/>
    <col min="12805" max="12805" width="13" style="112" customWidth="1"/>
    <col min="12806" max="12806" width="16" style="112" customWidth="1"/>
    <col min="12807" max="12807" width="9.109375" style="112" customWidth="1"/>
    <col min="12808" max="12810" width="11.44140625" style="112"/>
    <col min="12811" max="12811" width="27.6640625" style="112" customWidth="1"/>
    <col min="12812" max="12812" width="11.44140625" style="112"/>
    <col min="12813" max="12813" width="16.5546875" style="112" customWidth="1"/>
    <col min="12814" max="13056" width="11.44140625" style="112"/>
    <col min="13057" max="13057" width="23.44140625" style="112" customWidth="1"/>
    <col min="13058" max="13058" width="24.88671875" style="112" customWidth="1"/>
    <col min="13059" max="13059" width="12.109375" style="112" customWidth="1"/>
    <col min="13060" max="13060" width="23.5546875" style="112" customWidth="1"/>
    <col min="13061" max="13061" width="13" style="112" customWidth="1"/>
    <col min="13062" max="13062" width="16" style="112" customWidth="1"/>
    <col min="13063" max="13063" width="9.109375" style="112" customWidth="1"/>
    <col min="13064" max="13066" width="11.44140625" style="112"/>
    <col min="13067" max="13067" width="27.6640625" style="112" customWidth="1"/>
    <col min="13068" max="13068" width="11.44140625" style="112"/>
    <col min="13069" max="13069" width="16.5546875" style="112" customWidth="1"/>
    <col min="13070" max="13312" width="11.44140625" style="112"/>
    <col min="13313" max="13313" width="23.44140625" style="112" customWidth="1"/>
    <col min="13314" max="13314" width="24.88671875" style="112" customWidth="1"/>
    <col min="13315" max="13315" width="12.109375" style="112" customWidth="1"/>
    <col min="13316" max="13316" width="23.5546875" style="112" customWidth="1"/>
    <col min="13317" max="13317" width="13" style="112" customWidth="1"/>
    <col min="13318" max="13318" width="16" style="112" customWidth="1"/>
    <col min="13319" max="13319" width="9.109375" style="112" customWidth="1"/>
    <col min="13320" max="13322" width="11.44140625" style="112"/>
    <col min="13323" max="13323" width="27.6640625" style="112" customWidth="1"/>
    <col min="13324" max="13324" width="11.44140625" style="112"/>
    <col min="13325" max="13325" width="16.5546875" style="112" customWidth="1"/>
    <col min="13326" max="13568" width="11.44140625" style="112"/>
    <col min="13569" max="13569" width="23.44140625" style="112" customWidth="1"/>
    <col min="13570" max="13570" width="24.88671875" style="112" customWidth="1"/>
    <col min="13571" max="13571" width="12.109375" style="112" customWidth="1"/>
    <col min="13572" max="13572" width="23.5546875" style="112" customWidth="1"/>
    <col min="13573" max="13573" width="13" style="112" customWidth="1"/>
    <col min="13574" max="13574" width="16" style="112" customWidth="1"/>
    <col min="13575" max="13575" width="9.109375" style="112" customWidth="1"/>
    <col min="13576" max="13578" width="11.44140625" style="112"/>
    <col min="13579" max="13579" width="27.6640625" style="112" customWidth="1"/>
    <col min="13580" max="13580" width="11.44140625" style="112"/>
    <col min="13581" max="13581" width="16.5546875" style="112" customWidth="1"/>
    <col min="13582" max="13824" width="11.44140625" style="112"/>
    <col min="13825" max="13825" width="23.44140625" style="112" customWidth="1"/>
    <col min="13826" max="13826" width="24.88671875" style="112" customWidth="1"/>
    <col min="13827" max="13827" width="12.109375" style="112" customWidth="1"/>
    <col min="13828" max="13828" width="23.5546875" style="112" customWidth="1"/>
    <col min="13829" max="13829" width="13" style="112" customWidth="1"/>
    <col min="13830" max="13830" width="16" style="112" customWidth="1"/>
    <col min="13831" max="13831" width="9.109375" style="112" customWidth="1"/>
    <col min="13832" max="13834" width="11.44140625" style="112"/>
    <col min="13835" max="13835" width="27.6640625" style="112" customWidth="1"/>
    <col min="13836" max="13836" width="11.44140625" style="112"/>
    <col min="13837" max="13837" width="16.5546875" style="112" customWidth="1"/>
    <col min="13838" max="14080" width="11.44140625" style="112"/>
    <col min="14081" max="14081" width="23.44140625" style="112" customWidth="1"/>
    <col min="14082" max="14082" width="24.88671875" style="112" customWidth="1"/>
    <col min="14083" max="14083" width="12.109375" style="112" customWidth="1"/>
    <col min="14084" max="14084" width="23.5546875" style="112" customWidth="1"/>
    <col min="14085" max="14085" width="13" style="112" customWidth="1"/>
    <col min="14086" max="14086" width="16" style="112" customWidth="1"/>
    <col min="14087" max="14087" width="9.109375" style="112" customWidth="1"/>
    <col min="14088" max="14090" width="11.44140625" style="112"/>
    <col min="14091" max="14091" width="27.6640625" style="112" customWidth="1"/>
    <col min="14092" max="14092" width="11.44140625" style="112"/>
    <col min="14093" max="14093" width="16.5546875" style="112" customWidth="1"/>
    <col min="14094" max="14336" width="11.44140625" style="112"/>
    <col min="14337" max="14337" width="23.44140625" style="112" customWidth="1"/>
    <col min="14338" max="14338" width="24.88671875" style="112" customWidth="1"/>
    <col min="14339" max="14339" width="12.109375" style="112" customWidth="1"/>
    <col min="14340" max="14340" width="23.5546875" style="112" customWidth="1"/>
    <col min="14341" max="14341" width="13" style="112" customWidth="1"/>
    <col min="14342" max="14342" width="16" style="112" customWidth="1"/>
    <col min="14343" max="14343" width="9.109375" style="112" customWidth="1"/>
    <col min="14344" max="14346" width="11.44140625" style="112"/>
    <col min="14347" max="14347" width="27.6640625" style="112" customWidth="1"/>
    <col min="14348" max="14348" width="11.44140625" style="112"/>
    <col min="14349" max="14349" width="16.5546875" style="112" customWidth="1"/>
    <col min="14350" max="14592" width="11.44140625" style="112"/>
    <col min="14593" max="14593" width="23.44140625" style="112" customWidth="1"/>
    <col min="14594" max="14594" width="24.88671875" style="112" customWidth="1"/>
    <col min="14595" max="14595" width="12.109375" style="112" customWidth="1"/>
    <col min="14596" max="14596" width="23.5546875" style="112" customWidth="1"/>
    <col min="14597" max="14597" width="13" style="112" customWidth="1"/>
    <col min="14598" max="14598" width="16" style="112" customWidth="1"/>
    <col min="14599" max="14599" width="9.109375" style="112" customWidth="1"/>
    <col min="14600" max="14602" width="11.44140625" style="112"/>
    <col min="14603" max="14603" width="27.6640625" style="112" customWidth="1"/>
    <col min="14604" max="14604" width="11.44140625" style="112"/>
    <col min="14605" max="14605" width="16.5546875" style="112" customWidth="1"/>
    <col min="14606" max="14848" width="11.44140625" style="112"/>
    <col min="14849" max="14849" width="23.44140625" style="112" customWidth="1"/>
    <col min="14850" max="14850" width="24.88671875" style="112" customWidth="1"/>
    <col min="14851" max="14851" width="12.109375" style="112" customWidth="1"/>
    <col min="14852" max="14852" width="23.5546875" style="112" customWidth="1"/>
    <col min="14853" max="14853" width="13" style="112" customWidth="1"/>
    <col min="14854" max="14854" width="16" style="112" customWidth="1"/>
    <col min="14855" max="14855" width="9.109375" style="112" customWidth="1"/>
    <col min="14856" max="14858" width="11.44140625" style="112"/>
    <col min="14859" max="14859" width="27.6640625" style="112" customWidth="1"/>
    <col min="14860" max="14860" width="11.44140625" style="112"/>
    <col min="14861" max="14861" width="16.5546875" style="112" customWidth="1"/>
    <col min="14862" max="15104" width="11.44140625" style="112"/>
    <col min="15105" max="15105" width="23.44140625" style="112" customWidth="1"/>
    <col min="15106" max="15106" width="24.88671875" style="112" customWidth="1"/>
    <col min="15107" max="15107" width="12.109375" style="112" customWidth="1"/>
    <col min="15108" max="15108" width="23.5546875" style="112" customWidth="1"/>
    <col min="15109" max="15109" width="13" style="112" customWidth="1"/>
    <col min="15110" max="15110" width="16" style="112" customWidth="1"/>
    <col min="15111" max="15111" width="9.109375" style="112" customWidth="1"/>
    <col min="15112" max="15114" width="11.44140625" style="112"/>
    <col min="15115" max="15115" width="27.6640625" style="112" customWidth="1"/>
    <col min="15116" max="15116" width="11.44140625" style="112"/>
    <col min="15117" max="15117" width="16.5546875" style="112" customWidth="1"/>
    <col min="15118" max="15360" width="11.44140625" style="112"/>
    <col min="15361" max="15361" width="23.44140625" style="112" customWidth="1"/>
    <col min="15362" max="15362" width="24.88671875" style="112" customWidth="1"/>
    <col min="15363" max="15363" width="12.109375" style="112" customWidth="1"/>
    <col min="15364" max="15364" width="23.5546875" style="112" customWidth="1"/>
    <col min="15365" max="15365" width="13" style="112" customWidth="1"/>
    <col min="15366" max="15366" width="16" style="112" customWidth="1"/>
    <col min="15367" max="15367" width="9.109375" style="112" customWidth="1"/>
    <col min="15368" max="15370" width="11.44140625" style="112"/>
    <col min="15371" max="15371" width="27.6640625" style="112" customWidth="1"/>
    <col min="15372" max="15372" width="11.44140625" style="112"/>
    <col min="15373" max="15373" width="16.5546875" style="112" customWidth="1"/>
    <col min="15374" max="15616" width="11.44140625" style="112"/>
    <col min="15617" max="15617" width="23.44140625" style="112" customWidth="1"/>
    <col min="15618" max="15618" width="24.88671875" style="112" customWidth="1"/>
    <col min="15619" max="15619" width="12.109375" style="112" customWidth="1"/>
    <col min="15620" max="15620" width="23.5546875" style="112" customWidth="1"/>
    <col min="15621" max="15621" width="13" style="112" customWidth="1"/>
    <col min="15622" max="15622" width="16" style="112" customWidth="1"/>
    <col min="15623" max="15623" width="9.109375" style="112" customWidth="1"/>
    <col min="15624" max="15626" width="11.44140625" style="112"/>
    <col min="15627" max="15627" width="27.6640625" style="112" customWidth="1"/>
    <col min="15628" max="15628" width="11.44140625" style="112"/>
    <col min="15629" max="15629" width="16.5546875" style="112" customWidth="1"/>
    <col min="15630" max="15872" width="11.44140625" style="112"/>
    <col min="15873" max="15873" width="23.44140625" style="112" customWidth="1"/>
    <col min="15874" max="15874" width="24.88671875" style="112" customWidth="1"/>
    <col min="15875" max="15875" width="12.109375" style="112" customWidth="1"/>
    <col min="15876" max="15876" width="23.5546875" style="112" customWidth="1"/>
    <col min="15877" max="15877" width="13" style="112" customWidth="1"/>
    <col min="15878" max="15878" width="16" style="112" customWidth="1"/>
    <col min="15879" max="15879" width="9.109375" style="112" customWidth="1"/>
    <col min="15880" max="15882" width="11.44140625" style="112"/>
    <col min="15883" max="15883" width="27.6640625" style="112" customWidth="1"/>
    <col min="15884" max="15884" width="11.44140625" style="112"/>
    <col min="15885" max="15885" width="16.5546875" style="112" customWidth="1"/>
    <col min="15886" max="16128" width="11.44140625" style="112"/>
    <col min="16129" max="16129" width="23.44140625" style="112" customWidth="1"/>
    <col min="16130" max="16130" width="24.88671875" style="112" customWidth="1"/>
    <col min="16131" max="16131" width="12.109375" style="112" customWidth="1"/>
    <col min="16132" max="16132" width="23.5546875" style="112" customWidth="1"/>
    <col min="16133" max="16133" width="13" style="112" customWidth="1"/>
    <col min="16134" max="16134" width="16" style="112" customWidth="1"/>
    <col min="16135" max="16135" width="9.109375" style="112" customWidth="1"/>
    <col min="16136" max="16138" width="11.44140625" style="112"/>
    <col min="16139" max="16139" width="27.6640625" style="112" customWidth="1"/>
    <col min="16140" max="16140" width="11.44140625" style="112"/>
    <col min="16141" max="16141" width="16.5546875" style="112" customWidth="1"/>
    <col min="16142" max="16384" width="11.44140625" style="112"/>
  </cols>
  <sheetData>
    <row r="1" spans="1:14" ht="45" customHeight="1" x14ac:dyDescent="0.45">
      <c r="A1" s="233"/>
      <c r="B1" s="234" t="s">
        <v>316</v>
      </c>
      <c r="C1" s="234"/>
      <c r="D1" s="234"/>
      <c r="E1" s="234"/>
      <c r="F1" s="235"/>
      <c r="G1" s="235"/>
    </row>
    <row r="2" spans="1:14" ht="15" customHeight="1" x14ac:dyDescent="0.45">
      <c r="A2" s="233"/>
      <c r="B2" s="236"/>
      <c r="C2" s="236"/>
      <c r="D2" s="236"/>
      <c r="E2" s="236"/>
      <c r="F2" s="235"/>
      <c r="G2" s="235"/>
    </row>
    <row r="4" spans="1:14" x14ac:dyDescent="0.45">
      <c r="A4" s="243" t="s">
        <v>317</v>
      </c>
      <c r="B4" s="243"/>
      <c r="C4" s="243"/>
      <c r="D4" s="243"/>
      <c r="E4" s="243"/>
      <c r="F4" s="243"/>
      <c r="G4" s="243"/>
      <c r="J4" s="112" t="s">
        <v>134</v>
      </c>
      <c r="L4" s="113" t="s">
        <v>135</v>
      </c>
    </row>
    <row r="5" spans="1:14" ht="12.75" customHeight="1" x14ac:dyDescent="0.45">
      <c r="J5" s="112" t="s">
        <v>137</v>
      </c>
      <c r="L5" s="112" t="s">
        <v>138</v>
      </c>
    </row>
    <row r="6" spans="1:14" x14ac:dyDescent="0.45">
      <c r="A6" s="244" t="s">
        <v>139</v>
      </c>
      <c r="B6" s="244"/>
      <c r="C6" s="244"/>
      <c r="D6" s="244"/>
      <c r="E6" s="244"/>
      <c r="F6" s="244"/>
      <c r="G6" s="244"/>
      <c r="H6" s="114"/>
      <c r="I6" s="114"/>
      <c r="J6" s="112" t="s">
        <v>140</v>
      </c>
      <c r="L6" s="112" t="s">
        <v>141</v>
      </c>
    </row>
    <row r="7" spans="1:14" x14ac:dyDescent="0.45">
      <c r="A7" s="115"/>
      <c r="B7" s="115"/>
      <c r="C7" s="114"/>
      <c r="D7" s="114"/>
      <c r="E7" s="114"/>
      <c r="F7" s="114"/>
      <c r="G7" s="114"/>
      <c r="H7" s="114"/>
      <c r="I7" s="114"/>
      <c r="L7" s="112" t="s">
        <v>142</v>
      </c>
    </row>
    <row r="8" spans="1:14" ht="14.25" customHeight="1" x14ac:dyDescent="0.45">
      <c r="A8" s="116" t="s">
        <v>143</v>
      </c>
      <c r="B8" s="116"/>
      <c r="C8" s="117">
        <v>11.5</v>
      </c>
      <c r="D8" s="118" t="s">
        <v>144</v>
      </c>
      <c r="E8" s="245" t="s">
        <v>145</v>
      </c>
      <c r="F8" s="245"/>
      <c r="G8" s="245"/>
      <c r="H8" s="119"/>
      <c r="I8" s="119"/>
      <c r="J8" s="119"/>
      <c r="L8" s="112" t="s">
        <v>146</v>
      </c>
    </row>
    <row r="9" spans="1:14" ht="15.75" customHeight="1" x14ac:dyDescent="0.45">
      <c r="A9" s="116" t="s">
        <v>147</v>
      </c>
      <c r="B9" s="116"/>
      <c r="C9" s="120">
        <v>23</v>
      </c>
      <c r="D9" s="118"/>
      <c r="F9" s="118"/>
      <c r="G9" s="118"/>
      <c r="H9" s="114"/>
      <c r="I9" s="114"/>
      <c r="L9" s="121" t="s">
        <v>148</v>
      </c>
      <c r="N9" s="122"/>
    </row>
    <row r="10" spans="1:14" x14ac:dyDescent="0.45">
      <c r="A10" s="116" t="s">
        <v>149</v>
      </c>
      <c r="B10" s="116"/>
      <c r="C10" s="123">
        <f>C8</f>
        <v>11.5</v>
      </c>
      <c r="D10" s="118" t="s">
        <v>144</v>
      </c>
      <c r="F10" s="118"/>
      <c r="G10" s="118"/>
      <c r="H10" s="124"/>
      <c r="I10" s="124"/>
      <c r="J10" s="124"/>
      <c r="L10" s="121" t="s">
        <v>150</v>
      </c>
      <c r="N10" s="122"/>
    </row>
    <row r="11" spans="1:14" x14ac:dyDescent="0.45">
      <c r="D11" s="123"/>
      <c r="E11" s="118"/>
      <c r="F11" s="118"/>
      <c r="G11" s="118"/>
      <c r="H11" s="114"/>
      <c r="I11" s="114"/>
      <c r="L11" s="121" t="s">
        <v>151</v>
      </c>
      <c r="N11" s="122"/>
    </row>
    <row r="12" spans="1:14" x14ac:dyDescent="0.45">
      <c r="A12" s="116"/>
      <c r="B12" s="116"/>
      <c r="C12" s="116"/>
      <c r="D12" s="123"/>
      <c r="E12" s="118"/>
      <c r="F12" s="118"/>
      <c r="G12" s="118"/>
      <c r="H12" s="114"/>
      <c r="I12" s="114"/>
      <c r="L12" s="121"/>
      <c r="N12" s="122"/>
    </row>
    <row r="13" spans="1:14" x14ac:dyDescent="0.45">
      <c r="A13" s="125" t="str">
        <f>+UPPER("DISEÑO del Sistema de Bombeo")</f>
        <v>DISEÑO DEL SISTEMA DE BOMBEO</v>
      </c>
      <c r="B13" s="126"/>
      <c r="C13" s="126"/>
      <c r="D13" s="126"/>
      <c r="E13" s="126"/>
      <c r="F13" s="126"/>
      <c r="G13" s="126"/>
      <c r="H13" s="124"/>
      <c r="I13" s="124"/>
      <c r="J13" s="124"/>
      <c r="L13" s="121" t="s">
        <v>152</v>
      </c>
      <c r="N13" s="122"/>
    </row>
    <row r="14" spans="1:14" x14ac:dyDescent="0.45">
      <c r="A14" s="125"/>
      <c r="B14" s="125"/>
      <c r="C14" s="127"/>
      <c r="D14" s="128"/>
      <c r="E14" s="129"/>
      <c r="F14" s="129"/>
      <c r="G14" s="118"/>
      <c r="H14" s="130"/>
      <c r="I14" s="130"/>
      <c r="L14" s="121" t="s">
        <v>153</v>
      </c>
      <c r="N14" s="122"/>
    </row>
    <row r="15" spans="1:14" x14ac:dyDescent="0.45">
      <c r="A15" s="126" t="str">
        <f>+UPPER("Tuberia de impulsion")</f>
        <v>TUBERIA DE IMPULSION</v>
      </c>
      <c r="B15" s="126"/>
      <c r="C15" s="126"/>
      <c r="D15" s="126"/>
      <c r="E15" s="126"/>
      <c r="F15" s="126"/>
      <c r="G15" s="126"/>
      <c r="H15" s="124"/>
      <c r="I15" s="124"/>
      <c r="J15" s="124"/>
      <c r="L15" s="122" t="s">
        <v>154</v>
      </c>
      <c r="N15" s="122"/>
    </row>
    <row r="16" spans="1:14" x14ac:dyDescent="0.45">
      <c r="A16" s="131" t="s">
        <v>155</v>
      </c>
      <c r="B16" s="131"/>
      <c r="C16" s="126"/>
      <c r="D16" s="126"/>
      <c r="E16" s="126"/>
      <c r="F16" s="126"/>
      <c r="G16" s="126"/>
      <c r="H16" s="114"/>
      <c r="I16" s="114"/>
      <c r="L16" s="122"/>
      <c r="N16" s="122"/>
    </row>
    <row r="17" spans="1:13" x14ac:dyDescent="0.45">
      <c r="A17" s="112" t="s">
        <v>156</v>
      </c>
      <c r="C17" s="132">
        <v>4</v>
      </c>
      <c r="E17" s="133" t="s">
        <v>157</v>
      </c>
      <c r="G17" s="225">
        <v>8</v>
      </c>
      <c r="H17" s="114"/>
      <c r="I17" s="114"/>
    </row>
    <row r="18" spans="1:13" x14ac:dyDescent="0.45">
      <c r="A18" s="112" t="s">
        <v>158</v>
      </c>
      <c r="C18" s="220">
        <v>9.6799999999999997E-2</v>
      </c>
      <c r="H18" s="114"/>
      <c r="I18" s="114"/>
    </row>
    <row r="19" spans="1:13" x14ac:dyDescent="0.45">
      <c r="A19" s="112" t="s">
        <v>159</v>
      </c>
      <c r="C19" s="134">
        <f>((C10/1000)*4)/(PI()*(C18^2))</f>
        <v>1.5626339095321327</v>
      </c>
      <c r="D19" s="112" t="s">
        <v>315</v>
      </c>
      <c r="H19" s="114"/>
      <c r="I19" s="114"/>
      <c r="K19" s="135" t="s">
        <v>160</v>
      </c>
      <c r="L19" s="135" t="s">
        <v>135</v>
      </c>
      <c r="M19" s="135" t="s">
        <v>161</v>
      </c>
    </row>
    <row r="20" spans="1:13" ht="17.399999999999999" x14ac:dyDescent="0.45">
      <c r="A20" s="112" t="s">
        <v>162</v>
      </c>
      <c r="C20" s="136">
        <f>(C19*PI()*(C18^2))/4</f>
        <v>1.1499999999999998E-2</v>
      </c>
      <c r="H20" s="114"/>
      <c r="I20" s="114"/>
      <c r="K20" s="135" t="s">
        <v>140</v>
      </c>
      <c r="L20" s="137" t="s">
        <v>163</v>
      </c>
      <c r="M20" s="138">
        <v>87</v>
      </c>
    </row>
    <row r="21" spans="1:13" x14ac:dyDescent="0.45">
      <c r="C21" s="139"/>
      <c r="H21" s="140"/>
      <c r="I21" s="140"/>
      <c r="K21" s="135" t="s">
        <v>140</v>
      </c>
      <c r="L21" s="137" t="s">
        <v>164</v>
      </c>
      <c r="M21" s="138">
        <v>116</v>
      </c>
    </row>
    <row r="22" spans="1:13" x14ac:dyDescent="0.45">
      <c r="C22" s="141"/>
      <c r="H22" s="140"/>
      <c r="I22" s="140"/>
      <c r="K22" s="135" t="s">
        <v>140</v>
      </c>
      <c r="L22" s="137" t="s">
        <v>141</v>
      </c>
      <c r="M22" s="138">
        <v>145</v>
      </c>
    </row>
    <row r="23" spans="1:13" x14ac:dyDescent="0.45">
      <c r="H23" s="114"/>
      <c r="I23" s="114"/>
      <c r="K23" s="135" t="s">
        <v>140</v>
      </c>
      <c r="L23" s="137" t="s">
        <v>142</v>
      </c>
      <c r="M23" s="138">
        <v>181</v>
      </c>
    </row>
    <row r="24" spans="1:13" x14ac:dyDescent="0.45">
      <c r="A24" s="142" t="s">
        <v>165</v>
      </c>
      <c r="B24" s="142"/>
      <c r="H24" s="124"/>
      <c r="I24" s="124"/>
      <c r="J24" s="124"/>
      <c r="K24" s="135" t="s">
        <v>140</v>
      </c>
      <c r="L24" s="137" t="s">
        <v>146</v>
      </c>
      <c r="M24" s="138">
        <v>230</v>
      </c>
    </row>
    <row r="25" spans="1:13" x14ac:dyDescent="0.45">
      <c r="A25" s="143"/>
      <c r="B25" s="143"/>
      <c r="H25" s="124"/>
      <c r="I25" s="124"/>
      <c r="J25" s="124"/>
      <c r="K25" s="135" t="s">
        <v>134</v>
      </c>
      <c r="L25" s="137" t="s">
        <v>148</v>
      </c>
      <c r="M25" s="138">
        <v>315</v>
      </c>
    </row>
    <row r="26" spans="1:13" hidden="1" x14ac:dyDescent="0.45">
      <c r="A26" s="144" t="s">
        <v>166</v>
      </c>
      <c r="B26" s="145"/>
      <c r="C26" s="145"/>
      <c r="D26" s="145"/>
      <c r="E26" s="145"/>
      <c r="F26" s="145"/>
      <c r="G26" s="146"/>
      <c r="H26" s="114"/>
      <c r="I26" s="114"/>
      <c r="K26" s="135" t="s">
        <v>134</v>
      </c>
      <c r="L26" s="137" t="s">
        <v>150</v>
      </c>
      <c r="M26" s="138">
        <v>200</v>
      </c>
    </row>
    <row r="27" spans="1:13" hidden="1" x14ac:dyDescent="0.45">
      <c r="A27" s="133" t="s">
        <v>167</v>
      </c>
      <c r="B27" s="133"/>
      <c r="C27" s="113"/>
      <c r="E27" s="147" t="s">
        <v>168</v>
      </c>
      <c r="F27" s="147" t="s">
        <v>169</v>
      </c>
      <c r="H27" s="148"/>
      <c r="I27" s="124"/>
      <c r="J27" s="124"/>
      <c r="K27" s="135" t="s">
        <v>134</v>
      </c>
      <c r="L27" s="137" t="s">
        <v>151</v>
      </c>
      <c r="M27" s="138">
        <v>160</v>
      </c>
    </row>
    <row r="28" spans="1:13" hidden="1" x14ac:dyDescent="0.45">
      <c r="A28" s="112" t="s">
        <v>170</v>
      </c>
      <c r="C28" s="149">
        <v>0</v>
      </c>
      <c r="E28" s="137">
        <v>0.01</v>
      </c>
      <c r="F28" s="150" t="e">
        <f>(-1/(2*LOG(($C$33/(3.7*$C$29))+(2.51/($C$35*(E28^0.5))))))^2</f>
        <v>#DIV/0!</v>
      </c>
      <c r="H28" s="124"/>
      <c r="I28" s="124"/>
      <c r="J28" s="124"/>
      <c r="K28" s="135" t="s">
        <v>134</v>
      </c>
      <c r="L28" s="137" t="s">
        <v>152</v>
      </c>
      <c r="M28" s="138">
        <v>125</v>
      </c>
    </row>
    <row r="29" spans="1:13" hidden="1" x14ac:dyDescent="0.45">
      <c r="A29" s="112" t="s">
        <v>171</v>
      </c>
      <c r="C29" s="151">
        <f>C28*0.0254</f>
        <v>0</v>
      </c>
      <c r="E29" s="150" t="e">
        <f>F28</f>
        <v>#DIV/0!</v>
      </c>
      <c r="F29" s="150" t="e">
        <f t="shared" ref="F29:F35" si="0">(-1/(2*LOG(($C$33/(3.7*$C$29))+(2.51/($C$35*(E29^0.5))))))^2</f>
        <v>#DIV/0!</v>
      </c>
      <c r="H29" s="114"/>
      <c r="I29" s="114"/>
      <c r="K29" s="135" t="s">
        <v>134</v>
      </c>
      <c r="L29" s="137" t="s">
        <v>153</v>
      </c>
      <c r="M29" s="138">
        <v>100</v>
      </c>
    </row>
    <row r="30" spans="1:13" hidden="1" x14ac:dyDescent="0.45">
      <c r="A30" s="112" t="s">
        <v>172</v>
      </c>
      <c r="C30" s="152" t="s">
        <v>137</v>
      </c>
      <c r="E30" s="150" t="e">
        <f t="shared" ref="E30:E35" si="1">F29</f>
        <v>#DIV/0!</v>
      </c>
      <c r="F30" s="150" t="e">
        <f t="shared" si="0"/>
        <v>#DIV/0!</v>
      </c>
      <c r="K30" s="135" t="s">
        <v>136</v>
      </c>
      <c r="L30" s="137" t="s">
        <v>154</v>
      </c>
      <c r="M30" s="138">
        <v>500</v>
      </c>
    </row>
    <row r="31" spans="1:13" ht="16.2" hidden="1" customHeight="1" x14ac:dyDescent="0.45">
      <c r="A31" s="112" t="s">
        <v>173</v>
      </c>
      <c r="C31" s="153">
        <v>0</v>
      </c>
      <c r="E31" s="150" t="e">
        <f t="shared" si="1"/>
        <v>#DIV/0!</v>
      </c>
      <c r="F31" s="150" t="e">
        <f t="shared" si="0"/>
        <v>#DIV/0!</v>
      </c>
      <c r="K31" s="154"/>
      <c r="L31" s="113"/>
      <c r="M31" s="155"/>
    </row>
    <row r="32" spans="1:13" hidden="1" x14ac:dyDescent="0.45">
      <c r="A32" s="112" t="s">
        <v>174</v>
      </c>
      <c r="C32" s="156" t="e">
        <f>((C10/1000)*4)/(PI()*(C29^2))</f>
        <v>#DIV/0!</v>
      </c>
      <c r="E32" s="150" t="e">
        <f t="shared" si="1"/>
        <v>#DIV/0!</v>
      </c>
      <c r="F32" s="150" t="e">
        <f t="shared" si="0"/>
        <v>#DIV/0!</v>
      </c>
    </row>
    <row r="33" spans="1:6" hidden="1" x14ac:dyDescent="0.45">
      <c r="A33" s="122" t="s">
        <v>175</v>
      </c>
      <c r="B33" s="122"/>
      <c r="C33" s="157">
        <f>+IF(C30="PVC",0.0000015,IF(C30="ACERO",0.00045,IF(C30="HIERRO DUCTIL",0.00015,0.000007)))</f>
        <v>6.9999999999999999E-6</v>
      </c>
      <c r="E33" s="150" t="e">
        <f t="shared" si="1"/>
        <v>#DIV/0!</v>
      </c>
      <c r="F33" s="150" t="e">
        <f t="shared" si="0"/>
        <v>#DIV/0!</v>
      </c>
    </row>
    <row r="34" spans="1:6" ht="17.399999999999999" hidden="1" x14ac:dyDescent="0.45">
      <c r="A34" s="122" t="s">
        <v>176</v>
      </c>
      <c r="B34" s="122"/>
      <c r="C34" s="158">
        <f>+LOOKUP(C9,[23]Tablas!A49:A79,[23]Tablas!F49:F79)</f>
        <v>9.4028489228826041E-7</v>
      </c>
      <c r="E34" s="150" t="e">
        <f t="shared" si="1"/>
        <v>#DIV/0!</v>
      </c>
      <c r="F34" s="150" t="e">
        <f t="shared" si="0"/>
        <v>#DIV/0!</v>
      </c>
    </row>
    <row r="35" spans="1:6" hidden="1" x14ac:dyDescent="0.45">
      <c r="A35" s="112" t="s">
        <v>177</v>
      </c>
      <c r="C35" s="159" t="e">
        <f>(C32*C29)/C34</f>
        <v>#DIV/0!</v>
      </c>
      <c r="E35" s="150" t="e">
        <f t="shared" si="1"/>
        <v>#DIV/0!</v>
      </c>
      <c r="F35" s="150" t="e">
        <f t="shared" si="0"/>
        <v>#DIV/0!</v>
      </c>
    </row>
    <row r="36" spans="1:6" hidden="1" x14ac:dyDescent="0.45">
      <c r="A36" s="112" t="s">
        <v>178</v>
      </c>
      <c r="C36" s="160" t="e">
        <f>F33</f>
        <v>#DIV/0!</v>
      </c>
    </row>
    <row r="37" spans="1:6" hidden="1" x14ac:dyDescent="0.45">
      <c r="A37" s="142" t="s">
        <v>167</v>
      </c>
      <c r="B37" s="142"/>
      <c r="C37" s="161" t="e">
        <f>(F35*C31*(C32^2))/(2*9.81*C29)</f>
        <v>#DIV/0!</v>
      </c>
      <c r="E37" s="162"/>
    </row>
    <row r="38" spans="1:6" hidden="1" x14ac:dyDescent="0.45"/>
    <row r="39" spans="1:6" hidden="1" x14ac:dyDescent="0.45">
      <c r="A39" s="133" t="s">
        <v>179</v>
      </c>
      <c r="B39" s="133"/>
    </row>
    <row r="40" spans="1:6" hidden="1" x14ac:dyDescent="0.45">
      <c r="A40" s="112" t="s">
        <v>180</v>
      </c>
      <c r="C40" s="163" t="s">
        <v>181</v>
      </c>
      <c r="D40" s="163" t="s">
        <v>182</v>
      </c>
      <c r="E40" s="163" t="s">
        <v>183</v>
      </c>
    </row>
    <row r="41" spans="1:6" hidden="1" x14ac:dyDescent="0.45">
      <c r="A41" s="112" t="s">
        <v>184</v>
      </c>
      <c r="C41" s="113">
        <v>0</v>
      </c>
      <c r="D41" s="113">
        <v>0.42</v>
      </c>
      <c r="E41" s="113">
        <f>D41*C41</f>
        <v>0</v>
      </c>
    </row>
    <row r="42" spans="1:6" hidden="1" x14ac:dyDescent="0.45">
      <c r="A42" s="112" t="s">
        <v>185</v>
      </c>
      <c r="C42" s="113">
        <v>0</v>
      </c>
      <c r="D42" s="113">
        <v>0.42</v>
      </c>
      <c r="E42" s="113">
        <f>D42*C42</f>
        <v>0</v>
      </c>
    </row>
    <row r="43" spans="1:6" hidden="1" x14ac:dyDescent="0.45">
      <c r="A43" s="112" t="s">
        <v>186</v>
      </c>
      <c r="C43" s="113">
        <v>0</v>
      </c>
      <c r="D43" s="113">
        <v>0.3</v>
      </c>
      <c r="E43" s="113">
        <f>D43*C43</f>
        <v>0</v>
      </c>
    </row>
    <row r="44" spans="1:6" hidden="1" x14ac:dyDescent="0.45">
      <c r="A44" s="112" t="s">
        <v>187</v>
      </c>
      <c r="C44" s="113">
        <v>0</v>
      </c>
      <c r="D44" s="113">
        <v>2.5</v>
      </c>
      <c r="E44" s="113">
        <f>D44*C44</f>
        <v>0</v>
      </c>
    </row>
    <row r="45" spans="1:6" hidden="1" x14ac:dyDescent="0.45">
      <c r="A45" s="112" t="s">
        <v>188</v>
      </c>
      <c r="C45" s="113">
        <v>0</v>
      </c>
      <c r="D45" s="136">
        <v>7</v>
      </c>
      <c r="E45" s="113">
        <f>D45*C45</f>
        <v>0</v>
      </c>
    </row>
    <row r="46" spans="1:6" hidden="1" x14ac:dyDescent="0.45">
      <c r="A46" s="112" t="s">
        <v>189</v>
      </c>
      <c r="C46" s="113"/>
      <c r="D46" s="163" t="s">
        <v>190</v>
      </c>
      <c r="E46" s="113">
        <f>SUM(E41:E45)</f>
        <v>0</v>
      </c>
    </row>
    <row r="47" spans="1:6" hidden="1" x14ac:dyDescent="0.45">
      <c r="A47" s="142" t="s">
        <v>179</v>
      </c>
      <c r="B47" s="142"/>
      <c r="C47" s="164" t="e">
        <f>((E46*(C32^2))/(2*9.81))</f>
        <v>#DIV/0!</v>
      </c>
      <c r="D47" s="113"/>
    </row>
    <row r="48" spans="1:6" x14ac:dyDescent="0.45">
      <c r="A48" s="133"/>
      <c r="B48" s="133"/>
      <c r="C48" s="165"/>
      <c r="D48" s="113"/>
    </row>
    <row r="49" spans="1:18" x14ac:dyDescent="0.45">
      <c r="A49" s="142" t="s">
        <v>191</v>
      </c>
      <c r="B49" s="142"/>
      <c r="C49" s="164">
        <v>0</v>
      </c>
      <c r="D49" s="113"/>
    </row>
    <row r="51" spans="1:18" x14ac:dyDescent="0.45">
      <c r="A51" s="144" t="s">
        <v>192</v>
      </c>
      <c r="B51" s="145"/>
      <c r="C51" s="145"/>
      <c r="D51" s="145"/>
      <c r="E51" s="145"/>
      <c r="F51" s="145"/>
      <c r="G51" s="146"/>
    </row>
    <row r="52" spans="1:18" x14ac:dyDescent="0.45">
      <c r="A52" s="133" t="s">
        <v>167</v>
      </c>
      <c r="B52" s="133"/>
      <c r="E52" s="147" t="s">
        <v>168</v>
      </c>
      <c r="F52" s="147" t="s">
        <v>169</v>
      </c>
    </row>
    <row r="53" spans="1:18" x14ac:dyDescent="0.45">
      <c r="A53" s="112" t="s">
        <v>193</v>
      </c>
      <c r="C53" s="149">
        <v>4</v>
      </c>
      <c r="E53" s="137">
        <v>0.01</v>
      </c>
      <c r="F53" s="150">
        <f>(-1/(2*LOG(($C$58/(3.7*$C$54))+(2.51/($C$60*(E53^0.5))))))^2</f>
        <v>1.4937167047913544E-2</v>
      </c>
    </row>
    <row r="54" spans="1:18" x14ac:dyDescent="0.45">
      <c r="A54" s="112" t="s">
        <v>194</v>
      </c>
      <c r="C54" s="151">
        <v>0.31280000000000002</v>
      </c>
      <c r="E54" s="150">
        <f t="shared" ref="E54:E61" si="2">F53</f>
        <v>1.4937167047913544E-2</v>
      </c>
      <c r="F54" s="150">
        <f>(-1/(2*LOG(($C$58/(3.7*$C$54))+(2.51/($C$60*(E54^0.5))))))^2</f>
        <v>1.5594371476156093E-2</v>
      </c>
    </row>
    <row r="55" spans="1:18" x14ac:dyDescent="0.45">
      <c r="A55" s="112" t="s">
        <v>195</v>
      </c>
      <c r="C55" s="152" t="s">
        <v>140</v>
      </c>
      <c r="E55" s="166">
        <f t="shared" si="2"/>
        <v>1.5594371476156093E-2</v>
      </c>
      <c r="F55" s="166">
        <f>(-1/(2*LOG(($C$58/(3.7*$C$54))+(2.51/($C$60*(E55^0.5))))))^2</f>
        <v>1.5667458166271079E-2</v>
      </c>
    </row>
    <row r="56" spans="1:18" x14ac:dyDescent="0.45">
      <c r="A56" s="112" t="s">
        <v>196</v>
      </c>
      <c r="C56" s="167">
        <v>61.2</v>
      </c>
      <c r="E56" s="150">
        <f t="shared" si="2"/>
        <v>1.5667458166271079E-2</v>
      </c>
      <c r="F56" s="150">
        <f t="shared" ref="F56:F61" si="3">(-1/(2*LOG(($C$58/(3.7*$C$54))+(2.51/($C$60*(E56^0.5))))))^2</f>
        <v>1.5675425856083187E-2</v>
      </c>
    </row>
    <row r="57" spans="1:18" x14ac:dyDescent="0.45">
      <c r="A57" s="112" t="s">
        <v>197</v>
      </c>
      <c r="C57" s="168">
        <f>((4*(C10/1000))/(PI()*(C54^2)))</f>
        <v>0.14964922436051536</v>
      </c>
      <c r="E57" s="150">
        <f t="shared" si="2"/>
        <v>1.5675425856083187E-2</v>
      </c>
      <c r="F57" s="150">
        <f t="shared" si="3"/>
        <v>1.5676292588033235E-2</v>
      </c>
    </row>
    <row r="58" spans="1:18" x14ac:dyDescent="0.45">
      <c r="A58" s="122" t="s">
        <v>175</v>
      </c>
      <c r="B58" s="122"/>
      <c r="C58" s="157">
        <f>+IF(C55="PVC",0.0000015,IF(C55="ACERO",0.00045,IF(C55="HIERRO DUCTIL",0.00015,0.000007)))</f>
        <v>6.9999999999999999E-6</v>
      </c>
      <c r="E58" s="150">
        <f t="shared" si="2"/>
        <v>1.5676292588033235E-2</v>
      </c>
      <c r="F58" s="150">
        <f t="shared" si="3"/>
        <v>1.5676386849622536E-2</v>
      </c>
    </row>
    <row r="59" spans="1:18" ht="17.399999999999999" x14ac:dyDescent="0.45">
      <c r="A59" s="122" t="s">
        <v>176</v>
      </c>
      <c r="B59" s="122"/>
      <c r="C59" s="169">
        <f>+LOOKUP(C9,[23]Tablas!A49:A79)</f>
        <v>23</v>
      </c>
      <c r="E59" s="150">
        <f t="shared" si="2"/>
        <v>1.5676386849622536E-2</v>
      </c>
      <c r="F59" s="150">
        <f t="shared" si="3"/>
        <v>1.5676397100795693E-2</v>
      </c>
    </row>
    <row r="60" spans="1:18" x14ac:dyDescent="0.45">
      <c r="A60" s="112" t="s">
        <v>177</v>
      </c>
      <c r="C60" s="170">
        <f>(C57*C54)/C59</f>
        <v>2.0352294513030088E-3</v>
      </c>
      <c r="E60" s="150">
        <f t="shared" si="2"/>
        <v>1.5676397100795693E-2</v>
      </c>
      <c r="F60" s="150">
        <f t="shared" si="3"/>
        <v>1.5676398215632169E-2</v>
      </c>
      <c r="K60" s="246" t="s">
        <v>198</v>
      </c>
      <c r="L60" s="247" t="s">
        <v>199</v>
      </c>
      <c r="M60" s="248"/>
      <c r="N60" s="248"/>
      <c r="O60" s="248"/>
      <c r="P60" s="248"/>
      <c r="Q60" s="248"/>
      <c r="R60" s="249"/>
    </row>
    <row r="61" spans="1:18" ht="21.6" customHeight="1" x14ac:dyDescent="0.45">
      <c r="A61" s="112" t="s">
        <v>200</v>
      </c>
      <c r="C61" s="171">
        <f>F61</f>
        <v>1.5676398336872926E-2</v>
      </c>
      <c r="E61" s="150">
        <f t="shared" si="2"/>
        <v>1.5676398215632169E-2</v>
      </c>
      <c r="F61" s="150">
        <f t="shared" si="3"/>
        <v>1.5676398336872926E-2</v>
      </c>
      <c r="K61" s="246"/>
      <c r="L61" s="172" t="s">
        <v>201</v>
      </c>
      <c r="M61" s="172" t="s">
        <v>202</v>
      </c>
      <c r="N61" s="173" t="s">
        <v>203</v>
      </c>
      <c r="O61" s="173" t="s">
        <v>204</v>
      </c>
      <c r="P61" s="172" t="s">
        <v>205</v>
      </c>
      <c r="Q61" s="172" t="s">
        <v>206</v>
      </c>
      <c r="R61" s="172" t="s">
        <v>207</v>
      </c>
    </row>
    <row r="62" spans="1:18" x14ac:dyDescent="0.45">
      <c r="A62" s="142" t="s">
        <v>167</v>
      </c>
      <c r="B62" s="142"/>
      <c r="C62" s="227">
        <f>(F60*C56*(C57^2))/(2*9.81*C54)</f>
        <v>3.5009096444827332E-3</v>
      </c>
      <c r="K62" s="174" t="s">
        <v>208</v>
      </c>
      <c r="L62" s="174">
        <v>24</v>
      </c>
      <c r="M62" s="174">
        <v>18</v>
      </c>
      <c r="N62" s="175">
        <v>48.906549017095479</v>
      </c>
      <c r="O62" s="174">
        <f>+M62*0.74</f>
        <v>13.32</v>
      </c>
      <c r="P62" s="174">
        <v>380</v>
      </c>
      <c r="Q62" s="176">
        <f>L62*O62*30*P62</f>
        <v>3644352</v>
      </c>
      <c r="R62" s="176">
        <f>L62*O62*P62*365</f>
        <v>44339616</v>
      </c>
    </row>
    <row r="63" spans="1:18" x14ac:dyDescent="0.45">
      <c r="K63" s="174" t="s">
        <v>209</v>
      </c>
      <c r="L63" s="174">
        <v>24</v>
      </c>
      <c r="M63" s="174">
        <v>47</v>
      </c>
      <c r="N63" s="175">
        <v>48.906549017095479</v>
      </c>
      <c r="O63" s="174">
        <f>+M63*0.74</f>
        <v>34.78</v>
      </c>
      <c r="P63" s="174">
        <v>380</v>
      </c>
      <c r="Q63" s="176">
        <f>L63*O63*30*P63</f>
        <v>9515808</v>
      </c>
      <c r="R63" s="176">
        <f>L63*O63*P63*365</f>
        <v>115775664.00000001</v>
      </c>
    </row>
    <row r="64" spans="1:18" x14ac:dyDescent="0.45">
      <c r="A64" s="133" t="s">
        <v>167</v>
      </c>
      <c r="B64" s="133"/>
      <c r="E64" s="147" t="s">
        <v>168</v>
      </c>
      <c r="F64" s="147" t="s">
        <v>169</v>
      </c>
      <c r="K64" s="174"/>
      <c r="L64" s="174"/>
      <c r="M64" s="174"/>
      <c r="N64" s="174"/>
      <c r="O64" s="174"/>
      <c r="P64" s="174"/>
      <c r="Q64" s="176"/>
      <c r="R64" s="176"/>
    </row>
    <row r="65" spans="1:18" x14ac:dyDescent="0.45">
      <c r="A65" s="112" t="s">
        <v>193</v>
      </c>
      <c r="C65" s="149">
        <v>4</v>
      </c>
      <c r="E65" s="137">
        <v>0.01</v>
      </c>
      <c r="F65" s="150">
        <f t="shared" ref="F65:F73" si="4">(-1/(2*LOG(($C$70/(3.7*$C$66))+(2.51/($C$72*(E65^0.5))))))^2</f>
        <v>1.4937167047913544E-2</v>
      </c>
      <c r="K65" s="174"/>
      <c r="L65" s="174"/>
      <c r="M65" s="174"/>
      <c r="N65" s="174"/>
      <c r="O65" s="174"/>
      <c r="P65" s="174"/>
      <c r="Q65" s="176"/>
      <c r="R65" s="176"/>
    </row>
    <row r="66" spans="1:18" x14ac:dyDescent="0.45">
      <c r="A66" s="112" t="s">
        <v>194</v>
      </c>
      <c r="C66" s="151">
        <v>0.31280000000000002</v>
      </c>
      <c r="E66" s="150">
        <f>F65</f>
        <v>1.4937167047913544E-2</v>
      </c>
      <c r="F66" s="150">
        <f t="shared" si="4"/>
        <v>1.5594371476156093E-2</v>
      </c>
    </row>
    <row r="67" spans="1:18" x14ac:dyDescent="0.45">
      <c r="A67" s="112" t="s">
        <v>195</v>
      </c>
      <c r="C67" s="152" t="s">
        <v>140</v>
      </c>
      <c r="E67" s="166">
        <f t="shared" ref="E67:E72" si="5">F66</f>
        <v>1.5594371476156093E-2</v>
      </c>
      <c r="F67" s="150">
        <f t="shared" si="4"/>
        <v>1.5667458166271079E-2</v>
      </c>
    </row>
    <row r="68" spans="1:18" x14ac:dyDescent="0.45">
      <c r="A68" s="112" t="s">
        <v>196</v>
      </c>
      <c r="C68" s="167">
        <v>61.2</v>
      </c>
      <c r="E68" s="150">
        <f t="shared" si="5"/>
        <v>1.5667458166271079E-2</v>
      </c>
      <c r="F68" s="150">
        <f t="shared" si="4"/>
        <v>1.5675425856083187E-2</v>
      </c>
    </row>
    <row r="69" spans="1:18" x14ac:dyDescent="0.45">
      <c r="A69" s="112" t="s">
        <v>197</v>
      </c>
      <c r="C69" s="168">
        <f>((4*(C10/1000))/(PI()*(C66^2)))</f>
        <v>0.14964922436051536</v>
      </c>
      <c r="E69" s="150">
        <f t="shared" si="5"/>
        <v>1.5675425856083187E-2</v>
      </c>
      <c r="F69" s="150">
        <f t="shared" si="4"/>
        <v>1.5676292588033235E-2</v>
      </c>
    </row>
    <row r="70" spans="1:18" x14ac:dyDescent="0.45">
      <c r="A70" s="122" t="s">
        <v>175</v>
      </c>
      <c r="B70" s="122"/>
      <c r="C70" s="157">
        <f>+IF(C67="PVC",0.0000015,IF(C67="ACERO",0.00045,IF(C67="HIERRO DUCTIL",0.00015,0.000007)))</f>
        <v>6.9999999999999999E-6</v>
      </c>
      <c r="E70" s="150">
        <f t="shared" si="5"/>
        <v>1.5676292588033235E-2</v>
      </c>
      <c r="F70" s="150">
        <f t="shared" si="4"/>
        <v>1.5676386849622536E-2</v>
      </c>
    </row>
    <row r="71" spans="1:18" ht="17.399999999999999" x14ac:dyDescent="0.45">
      <c r="A71" s="122" t="s">
        <v>176</v>
      </c>
      <c r="B71" s="122"/>
      <c r="C71" s="169">
        <f>+LOOKUP(C9,[23]Tablas!A61:A91)</f>
        <v>23</v>
      </c>
      <c r="E71" s="150">
        <f t="shared" si="5"/>
        <v>1.5676386849622536E-2</v>
      </c>
      <c r="F71" s="150">
        <f t="shared" si="4"/>
        <v>1.5676397100795693E-2</v>
      </c>
    </row>
    <row r="72" spans="1:18" x14ac:dyDescent="0.45">
      <c r="A72" s="112" t="s">
        <v>177</v>
      </c>
      <c r="C72" s="170">
        <f>(C69*C66)/C71</f>
        <v>2.0352294513030088E-3</v>
      </c>
      <c r="E72" s="150">
        <f t="shared" si="5"/>
        <v>1.5676397100795693E-2</v>
      </c>
      <c r="F72" s="150">
        <f t="shared" si="4"/>
        <v>1.5676398215632169E-2</v>
      </c>
    </row>
    <row r="73" spans="1:18" x14ac:dyDescent="0.45">
      <c r="A73" s="112" t="s">
        <v>200</v>
      </c>
      <c r="C73" s="171">
        <f>F73</f>
        <v>1.5676398336872926E-2</v>
      </c>
      <c r="E73" s="150">
        <f>F72</f>
        <v>1.5676398215632169E-2</v>
      </c>
      <c r="F73" s="150">
        <f t="shared" si="4"/>
        <v>1.5676398336872926E-2</v>
      </c>
    </row>
    <row r="74" spans="1:18" x14ac:dyDescent="0.45">
      <c r="A74" s="142" t="s">
        <v>167</v>
      </c>
      <c r="B74" s="142"/>
      <c r="C74" s="227">
        <f>(F73*C68*(C69^2))/(2*9.81*C66)</f>
        <v>3.5009096715586554E-3</v>
      </c>
    </row>
    <row r="77" spans="1:18" x14ac:dyDescent="0.45">
      <c r="A77" s="133" t="s">
        <v>179</v>
      </c>
      <c r="B77" s="133"/>
    </row>
    <row r="78" spans="1:18" ht="33.6" x14ac:dyDescent="0.45">
      <c r="A78" s="133" t="s">
        <v>180</v>
      </c>
      <c r="B78" s="133"/>
      <c r="C78" s="177" t="s">
        <v>181</v>
      </c>
      <c r="D78" s="177" t="s">
        <v>182</v>
      </c>
      <c r="E78" s="177" t="s">
        <v>183</v>
      </c>
    </row>
    <row r="79" spans="1:18" x14ac:dyDescent="0.45">
      <c r="A79" s="112" t="s">
        <v>184</v>
      </c>
      <c r="C79" s="113">
        <v>2</v>
      </c>
      <c r="D79" s="113">
        <v>0.42</v>
      </c>
      <c r="E79" s="113">
        <f>C79*D79</f>
        <v>0.84</v>
      </c>
    </row>
    <row r="80" spans="1:18" x14ac:dyDescent="0.45">
      <c r="A80" s="112" t="s">
        <v>210</v>
      </c>
      <c r="C80" s="113">
        <v>0</v>
      </c>
      <c r="D80" s="113">
        <v>0.9</v>
      </c>
      <c r="E80" s="113">
        <f t="shared" ref="E80:E86" si="6">C80*D80</f>
        <v>0</v>
      </c>
    </row>
    <row r="81" spans="1:5" x14ac:dyDescent="0.45">
      <c r="A81" s="112" t="s">
        <v>211</v>
      </c>
      <c r="C81" s="113">
        <v>0</v>
      </c>
      <c r="D81" s="113">
        <v>0.9</v>
      </c>
      <c r="E81" s="113">
        <f t="shared" si="6"/>
        <v>0</v>
      </c>
    </row>
    <row r="82" spans="1:5" x14ac:dyDescent="0.45">
      <c r="A82" s="112" t="s">
        <v>185</v>
      </c>
      <c r="C82" s="113">
        <v>4</v>
      </c>
      <c r="D82" s="113">
        <v>0.42</v>
      </c>
      <c r="E82" s="113">
        <f t="shared" si="6"/>
        <v>1.68</v>
      </c>
    </row>
    <row r="83" spans="1:5" x14ac:dyDescent="0.45">
      <c r="A83" s="112" t="s">
        <v>212</v>
      </c>
      <c r="C83" s="113">
        <v>0</v>
      </c>
      <c r="D83" s="113">
        <v>0.3</v>
      </c>
      <c r="E83" s="113">
        <f t="shared" si="6"/>
        <v>0</v>
      </c>
    </row>
    <row r="84" spans="1:5" x14ac:dyDescent="0.45">
      <c r="A84" s="112" t="s">
        <v>213</v>
      </c>
      <c r="C84" s="113">
        <v>0</v>
      </c>
      <c r="D84" s="113">
        <v>0.2</v>
      </c>
      <c r="E84" s="113">
        <f t="shared" si="6"/>
        <v>0</v>
      </c>
    </row>
    <row r="85" spans="1:5" x14ac:dyDescent="0.45">
      <c r="A85" s="112" t="s">
        <v>214</v>
      </c>
      <c r="C85" s="113">
        <v>1</v>
      </c>
      <c r="D85" s="113">
        <v>2.5</v>
      </c>
      <c r="E85" s="113">
        <f t="shared" si="6"/>
        <v>2.5</v>
      </c>
    </row>
    <row r="86" spans="1:5" x14ac:dyDescent="0.45">
      <c r="A86" s="112" t="s">
        <v>215</v>
      </c>
      <c r="C86" s="113">
        <v>0</v>
      </c>
      <c r="D86" s="113">
        <v>2.5</v>
      </c>
      <c r="E86" s="113">
        <f t="shared" si="6"/>
        <v>0</v>
      </c>
    </row>
    <row r="87" spans="1:5" x14ac:dyDescent="0.45">
      <c r="A87" s="112" t="s">
        <v>189</v>
      </c>
      <c r="D87" s="163" t="s">
        <v>190</v>
      </c>
      <c r="E87" s="113">
        <f>SUM(E79:E86)</f>
        <v>5.0199999999999996</v>
      </c>
    </row>
    <row r="88" spans="1:5" x14ac:dyDescent="0.45">
      <c r="A88" s="142" t="s">
        <v>179</v>
      </c>
      <c r="B88" s="142"/>
      <c r="C88" s="228">
        <f>(E87*(C57^2))/(2*9.81)</f>
        <v>5.7299872357570534E-3</v>
      </c>
    </row>
    <row r="89" spans="1:5" x14ac:dyDescent="0.45">
      <c r="A89" s="133"/>
      <c r="B89" s="133"/>
      <c r="C89" s="136"/>
    </row>
    <row r="90" spans="1:5" x14ac:dyDescent="0.45">
      <c r="A90" s="142" t="s">
        <v>216</v>
      </c>
      <c r="B90" s="142"/>
      <c r="C90" s="228">
        <f>C88+C62</f>
        <v>9.2308968802397862E-3</v>
      </c>
    </row>
    <row r="92" spans="1:5" x14ac:dyDescent="0.45">
      <c r="A92" s="112" t="s">
        <v>217</v>
      </c>
    </row>
    <row r="93" spans="1:5" x14ac:dyDescent="0.45">
      <c r="A93" s="112" t="s">
        <v>218</v>
      </c>
    </row>
    <row r="94" spans="1:5" x14ac:dyDescent="0.45">
      <c r="A94" s="112" t="s">
        <v>219</v>
      </c>
    </row>
    <row r="96" spans="1:5" x14ac:dyDescent="0.45">
      <c r="A96" s="142" t="s">
        <v>220</v>
      </c>
      <c r="B96" s="142"/>
    </row>
    <row r="97" spans="1:15" x14ac:dyDescent="0.45">
      <c r="A97" s="133" t="s">
        <v>221</v>
      </c>
      <c r="B97" s="133"/>
      <c r="C97" s="179">
        <f>G17+C90+C49</f>
        <v>8.0092308968802399</v>
      </c>
    </row>
    <row r="99" spans="1:15" ht="17.399999999999999" thickBot="1" x14ac:dyDescent="0.5">
      <c r="A99" s="142" t="s">
        <v>222</v>
      </c>
      <c r="B99" s="142"/>
    </row>
    <row r="100" spans="1:15" ht="17.399999999999999" thickBot="1" x14ac:dyDescent="0.5">
      <c r="A100" s="112" t="s">
        <v>223</v>
      </c>
      <c r="C100" s="180">
        <v>90392.587199999994</v>
      </c>
      <c r="K100" s="237" t="s">
        <v>224</v>
      </c>
      <c r="L100" s="240" t="s">
        <v>225</v>
      </c>
      <c r="M100" s="241"/>
      <c r="N100" s="241"/>
      <c r="O100" s="242"/>
    </row>
    <row r="101" spans="1:15" ht="17.399999999999999" thickBot="1" x14ac:dyDescent="0.5">
      <c r="A101" s="112" t="s">
        <v>226</v>
      </c>
      <c r="C101" s="180">
        <f>+(LOOKUP(C9,[23]Tablas!B35:B43,[23]Tablas!D35:D43))*1000</f>
        <v>2340</v>
      </c>
      <c r="K101" s="238"/>
      <c r="L101" s="181" t="s">
        <v>227</v>
      </c>
      <c r="M101" s="181" t="s">
        <v>227</v>
      </c>
      <c r="N101" s="181"/>
      <c r="O101" s="181"/>
    </row>
    <row r="102" spans="1:15" ht="17.399999999999999" thickBot="1" x14ac:dyDescent="0.5">
      <c r="A102" s="112" t="s">
        <v>228</v>
      </c>
      <c r="C102" s="132">
        <f>+LOOKUP(C9,[23]Tablas!A49:A79,[23]Tablas!B49:B79)</f>
        <v>997.56999999999994</v>
      </c>
      <c r="K102" s="239"/>
      <c r="L102" s="181" t="s">
        <v>229</v>
      </c>
      <c r="M102" s="181" t="s">
        <v>230</v>
      </c>
      <c r="N102" s="181"/>
      <c r="O102" s="181"/>
    </row>
    <row r="103" spans="1:15" ht="15" customHeight="1" thickBot="1" x14ac:dyDescent="0.5">
      <c r="A103" s="112" t="s">
        <v>231</v>
      </c>
      <c r="C103" s="134">
        <f>(C100/(9.81*C102))</f>
        <v>9.2367763757674251</v>
      </c>
      <c r="K103" s="182" t="s">
        <v>232</v>
      </c>
      <c r="L103" s="183">
        <v>1</v>
      </c>
      <c r="M103" s="183">
        <v>1</v>
      </c>
      <c r="N103" s="184"/>
      <c r="O103" s="184"/>
    </row>
    <row r="104" spans="1:15" ht="17.399999999999999" thickBot="1" x14ac:dyDescent="0.5">
      <c r="A104" s="112" t="s">
        <v>233</v>
      </c>
      <c r="C104" s="134">
        <f>(C101/(9.81*C102))</f>
        <v>0.23911315505853534</v>
      </c>
      <c r="K104" s="182" t="s">
        <v>234</v>
      </c>
      <c r="L104" s="185">
        <v>48.906549017095479</v>
      </c>
      <c r="M104" s="185">
        <v>48.906549017095479</v>
      </c>
      <c r="N104" s="184"/>
      <c r="O104" s="184"/>
    </row>
    <row r="105" spans="1:15" ht="18" thickBot="1" x14ac:dyDescent="0.5">
      <c r="A105" s="112" t="s">
        <v>235</v>
      </c>
      <c r="C105" s="136">
        <f>(C57^2)/(2*9.81)</f>
        <v>1.1414317202703295E-3</v>
      </c>
      <c r="K105" s="182" t="s">
        <v>236</v>
      </c>
      <c r="L105" s="183" t="s">
        <v>237</v>
      </c>
      <c r="M105" s="183" t="s">
        <v>238</v>
      </c>
      <c r="N105" s="184"/>
      <c r="O105" s="184"/>
    </row>
    <row r="106" spans="1:15" ht="30" customHeight="1" thickBot="1" x14ac:dyDescent="0.5">
      <c r="A106" s="112" t="s">
        <v>239</v>
      </c>
      <c r="C106" s="134">
        <f>+C49</f>
        <v>0</v>
      </c>
      <c r="K106" s="182" t="s">
        <v>240</v>
      </c>
      <c r="L106" s="183" t="s">
        <v>140</v>
      </c>
      <c r="M106" s="183" t="s">
        <v>140</v>
      </c>
      <c r="N106" s="184"/>
      <c r="O106" s="184"/>
    </row>
    <row r="107" spans="1:15" ht="28.5" customHeight="1" thickBot="1" x14ac:dyDescent="0.5">
      <c r="A107" s="112" t="s">
        <v>241</v>
      </c>
      <c r="C107" s="113">
        <v>2.2999999999999998</v>
      </c>
      <c r="K107" s="182" t="s">
        <v>242</v>
      </c>
      <c r="L107" s="183">
        <v>6.9999999999999997E-7</v>
      </c>
      <c r="M107" s="183">
        <v>6.9999999999999997E-7</v>
      </c>
      <c r="N107" s="184"/>
      <c r="O107" s="184"/>
    </row>
    <row r="108" spans="1:15" ht="30.75" customHeight="1" thickBot="1" x14ac:dyDescent="0.5">
      <c r="A108" s="112" t="s">
        <v>243</v>
      </c>
      <c r="C108" s="178">
        <f>C103-C104-C106+C107</f>
        <v>11.297663220708891</v>
      </c>
      <c r="K108" s="182" t="s">
        <v>244</v>
      </c>
      <c r="L108" s="183" t="s">
        <v>245</v>
      </c>
      <c r="M108" s="183" t="s">
        <v>246</v>
      </c>
      <c r="N108" s="184"/>
      <c r="O108" s="184"/>
    </row>
    <row r="109" spans="1:15" ht="17.25" customHeight="1" thickBot="1" x14ac:dyDescent="0.5">
      <c r="C109" s="178"/>
      <c r="K109" s="182" t="s">
        <v>247</v>
      </c>
      <c r="L109" s="183">
        <v>61.18</v>
      </c>
      <c r="M109" s="183">
        <v>22.73</v>
      </c>
      <c r="N109" s="184"/>
      <c r="O109" s="184"/>
    </row>
    <row r="110" spans="1:15" ht="20.25" customHeight="1" thickBot="1" x14ac:dyDescent="0.5">
      <c r="A110" s="142" t="s">
        <v>248</v>
      </c>
      <c r="B110" s="142"/>
      <c r="K110" s="182" t="s">
        <v>249</v>
      </c>
      <c r="L110" s="183" t="s">
        <v>250</v>
      </c>
      <c r="M110" s="183" t="s">
        <v>251</v>
      </c>
      <c r="N110" s="184"/>
      <c r="O110" s="184"/>
    </row>
    <row r="111" spans="1:15" ht="35.25" customHeight="1" thickBot="1" x14ac:dyDescent="0.5">
      <c r="A111" s="112" t="s">
        <v>252</v>
      </c>
      <c r="C111" s="132">
        <v>9784.6</v>
      </c>
      <c r="K111" s="186" t="s">
        <v>253</v>
      </c>
      <c r="L111" s="187">
        <v>640</v>
      </c>
      <c r="M111" s="187">
        <v>640</v>
      </c>
      <c r="N111" s="187"/>
      <c r="O111" s="187"/>
    </row>
    <row r="112" spans="1:15" ht="28.2" thickBot="1" x14ac:dyDescent="0.5">
      <c r="A112" s="112" t="s">
        <v>254</v>
      </c>
      <c r="C112" s="188">
        <f>((C10*C111*C97)/1000/(746*C119))</f>
        <v>1.510090293710733</v>
      </c>
      <c r="K112" s="189" t="s">
        <v>255</v>
      </c>
      <c r="L112" s="190">
        <f>62484+7900</f>
        <v>70384</v>
      </c>
      <c r="M112" s="191">
        <f>76000+11584</f>
        <v>87584</v>
      </c>
      <c r="N112" s="192"/>
      <c r="O112" s="192"/>
    </row>
    <row r="113" spans="1:15" ht="17.399999999999999" thickBot="1" x14ac:dyDescent="0.5">
      <c r="A113" s="112" t="s">
        <v>256</v>
      </c>
      <c r="C113" s="193">
        <f>+C112*1.2</f>
        <v>1.8121083524528796</v>
      </c>
      <c r="K113" s="189" t="s">
        <v>257</v>
      </c>
      <c r="L113" s="194">
        <v>115775664.00000001</v>
      </c>
      <c r="M113" s="194">
        <v>44339616</v>
      </c>
      <c r="N113" s="195"/>
      <c r="O113" s="195"/>
    </row>
    <row r="114" spans="1:15" x14ac:dyDescent="0.45">
      <c r="A114" s="112" t="s">
        <v>258</v>
      </c>
      <c r="C114" s="196">
        <v>2</v>
      </c>
      <c r="L114" s="112">
        <f>+L111*L112+L113</f>
        <v>160821424</v>
      </c>
      <c r="M114" s="112">
        <f>+M111*M112+M113</f>
        <v>100393376</v>
      </c>
    </row>
    <row r="115" spans="1:15" x14ac:dyDescent="0.45">
      <c r="A115" s="112" t="s">
        <v>259</v>
      </c>
      <c r="C115" s="197">
        <f>C10</f>
        <v>11.5</v>
      </c>
    </row>
    <row r="117" spans="1:15" x14ac:dyDescent="0.45">
      <c r="A117" s="142" t="s">
        <v>260</v>
      </c>
      <c r="B117" s="142"/>
    </row>
    <row r="118" spans="1:15" x14ac:dyDescent="0.45">
      <c r="A118" s="112" t="s">
        <v>261</v>
      </c>
      <c r="C118" s="198">
        <f>+G17/C97</f>
        <v>0.99884746775326017</v>
      </c>
    </row>
    <row r="119" spans="1:15" x14ac:dyDescent="0.45">
      <c r="A119" s="112" t="s">
        <v>262</v>
      </c>
      <c r="C119" s="198">
        <v>0.8</v>
      </c>
    </row>
    <row r="121" spans="1:15" x14ac:dyDescent="0.45">
      <c r="A121" s="142" t="s">
        <v>263</v>
      </c>
      <c r="B121" s="142"/>
    </row>
    <row r="122" spans="1:15" ht="17.399999999999999" x14ac:dyDescent="0.45">
      <c r="A122" s="112" t="s">
        <v>264</v>
      </c>
      <c r="C122" s="197">
        <f>+'[23]Pozo Húmedo'!B22</f>
        <v>9.7140000000000004</v>
      </c>
    </row>
    <row r="123" spans="1:15" x14ac:dyDescent="0.45">
      <c r="A123" s="112" t="s">
        <v>265</v>
      </c>
      <c r="C123" s="134">
        <f>+(C122/(C115/1000))/3600</f>
        <v>0.2346376811594203</v>
      </c>
    </row>
    <row r="125" spans="1:15" x14ac:dyDescent="0.45">
      <c r="A125" s="199" t="s">
        <v>266</v>
      </c>
      <c r="B125" s="199"/>
      <c r="C125" s="118"/>
      <c r="D125" s="200"/>
      <c r="E125" s="118"/>
      <c r="F125" s="118"/>
      <c r="G125" s="118"/>
    </row>
    <row r="126" spans="1:15" x14ac:dyDescent="0.45">
      <c r="A126" s="118"/>
      <c r="B126" s="118"/>
      <c r="C126" s="118"/>
      <c r="D126" s="118"/>
      <c r="E126" s="118"/>
      <c r="F126" s="118"/>
      <c r="G126" s="118"/>
    </row>
    <row r="127" spans="1:15" ht="17.399999999999999" x14ac:dyDescent="0.45">
      <c r="A127" s="118" t="s">
        <v>267</v>
      </c>
      <c r="B127" s="201"/>
      <c r="C127" s="202"/>
      <c r="D127" s="202"/>
      <c r="E127" s="202"/>
      <c r="F127" s="202"/>
      <c r="G127" s="202"/>
    </row>
    <row r="128" spans="1:15" x14ac:dyDescent="0.45">
      <c r="A128" s="118"/>
      <c r="B128" s="118"/>
      <c r="C128" s="118"/>
      <c r="D128" s="118"/>
      <c r="E128" s="118"/>
      <c r="F128" s="118"/>
      <c r="G128" s="118"/>
    </row>
    <row r="129" spans="1:7" x14ac:dyDescent="0.45">
      <c r="A129" s="116" t="s">
        <v>268</v>
      </c>
      <c r="B129" s="116"/>
      <c r="C129" s="203">
        <v>1420</v>
      </c>
      <c r="D129" s="118" t="s">
        <v>1</v>
      </c>
      <c r="F129" s="118"/>
      <c r="G129" s="118"/>
    </row>
    <row r="130" spans="1:7" x14ac:dyDescent="0.45">
      <c r="A130" s="116" t="s">
        <v>269</v>
      </c>
      <c r="B130" s="116"/>
      <c r="C130" s="203">
        <v>20670</v>
      </c>
      <c r="D130" s="118" t="s">
        <v>270</v>
      </c>
      <c r="F130" s="118"/>
      <c r="G130" s="118"/>
    </row>
    <row r="131" spans="1:7" x14ac:dyDescent="0.45">
      <c r="A131" s="116" t="s">
        <v>271</v>
      </c>
      <c r="B131" s="116"/>
      <c r="C131" s="204" t="s">
        <v>140</v>
      </c>
      <c r="D131" s="118"/>
      <c r="F131" s="118"/>
      <c r="G131" s="118"/>
    </row>
    <row r="132" spans="1:7" x14ac:dyDescent="0.45">
      <c r="A132" s="116" t="s">
        <v>272</v>
      </c>
      <c r="B132" s="116"/>
      <c r="C132" s="113" t="s">
        <v>141</v>
      </c>
      <c r="D132" s="118"/>
      <c r="F132" s="118"/>
      <c r="G132" s="118"/>
    </row>
    <row r="133" spans="1:7" ht="14.25" customHeight="1" x14ac:dyDescent="0.45">
      <c r="A133" s="116" t="s">
        <v>273</v>
      </c>
      <c r="B133" s="116"/>
      <c r="C133" s="205">
        <f>+C17*25.4</f>
        <v>101.6</v>
      </c>
      <c r="D133" s="118" t="s">
        <v>2</v>
      </c>
      <c r="F133" s="118"/>
      <c r="G133" s="118"/>
    </row>
    <row r="134" spans="1:7" x14ac:dyDescent="0.45">
      <c r="A134" s="116" t="s">
        <v>274</v>
      </c>
      <c r="B134" s="116"/>
      <c r="C134" s="206">
        <f>+(C133/10)/21</f>
        <v>0.4838095238095238</v>
      </c>
      <c r="D134" s="118" t="s">
        <v>275</v>
      </c>
      <c r="F134" s="118"/>
      <c r="G134" s="118"/>
    </row>
    <row r="135" spans="1:7" x14ac:dyDescent="0.45">
      <c r="A135" s="116" t="s">
        <v>276</v>
      </c>
      <c r="B135" s="116"/>
      <c r="C135" s="206">
        <f>+([23]Tablas!D92*1000000000)/98066.5</f>
        <v>2039.4324259558564</v>
      </c>
      <c r="D135" s="118" t="s">
        <v>270</v>
      </c>
      <c r="F135" s="118"/>
      <c r="G135" s="118"/>
    </row>
    <row r="136" spans="1:7" x14ac:dyDescent="0.45">
      <c r="A136" s="116" t="s">
        <v>277</v>
      </c>
      <c r="B136" s="116"/>
      <c r="C136" s="206">
        <f>+C19</f>
        <v>1.5626339095321327</v>
      </c>
      <c r="D136" s="118" t="s">
        <v>1</v>
      </c>
      <c r="F136" s="118"/>
      <c r="G136" s="118"/>
    </row>
    <row r="137" spans="1:7" x14ac:dyDescent="0.45">
      <c r="A137" s="116" t="s">
        <v>278</v>
      </c>
      <c r="B137" s="116"/>
      <c r="C137" s="203">
        <f>C129/(1+(C130*C133/10)/(C135*C134))^0.5</f>
        <v>97.105821004477548</v>
      </c>
      <c r="D137" s="118" t="s">
        <v>1</v>
      </c>
      <c r="F137" s="118"/>
      <c r="G137" s="118"/>
    </row>
    <row r="138" spans="1:7" x14ac:dyDescent="0.45">
      <c r="A138" s="116" t="s">
        <v>279</v>
      </c>
      <c r="B138" s="116"/>
      <c r="C138" s="203">
        <f>C136*C137/9.81</f>
        <v>15.467976423501959</v>
      </c>
      <c r="D138" s="118" t="s">
        <v>0</v>
      </c>
      <c r="F138" s="118"/>
      <c r="G138" s="118"/>
    </row>
    <row r="139" spans="1:7" x14ac:dyDescent="0.45">
      <c r="A139" s="118" t="s">
        <v>280</v>
      </c>
      <c r="B139" s="118"/>
      <c r="C139" s="203">
        <f>+G17</f>
        <v>8</v>
      </c>
      <c r="D139" s="118" t="s">
        <v>0</v>
      </c>
      <c r="F139" s="118"/>
      <c r="G139" s="118"/>
    </row>
    <row r="140" spans="1:7" x14ac:dyDescent="0.45">
      <c r="A140" s="116" t="s">
        <v>281</v>
      </c>
      <c r="B140" s="116"/>
      <c r="C140" s="203">
        <f>ROUND((C138+C139),1)</f>
        <v>23.5</v>
      </c>
      <c r="D140" s="118" t="s">
        <v>282</v>
      </c>
      <c r="F140" s="118"/>
      <c r="G140" s="118"/>
    </row>
    <row r="141" spans="1:7" x14ac:dyDescent="0.45">
      <c r="A141" s="207" t="s">
        <v>283</v>
      </c>
      <c r="B141" s="207"/>
      <c r="C141" s="120">
        <f>+LOOKUP(C132,L20:L30,M20:M30)</f>
        <v>145</v>
      </c>
      <c r="D141" s="118"/>
      <c r="E141" s="118"/>
      <c r="F141" s="118"/>
      <c r="G141" s="118"/>
    </row>
    <row r="142" spans="1:7" x14ac:dyDescent="0.45">
      <c r="A142" s="207" t="s">
        <v>284</v>
      </c>
      <c r="B142" s="207"/>
      <c r="C142" s="139">
        <f>+(C141/1.42)*1.1</f>
        <v>112.32394366197184</v>
      </c>
    </row>
    <row r="143" spans="1:7" x14ac:dyDescent="0.45">
      <c r="A143" s="207" t="s">
        <v>285</v>
      </c>
      <c r="B143" s="207"/>
      <c r="C143" s="207"/>
      <c r="D143" s="163" t="str">
        <f>+IF(C142&gt;=C140,"OK","FALSO")</f>
        <v>OK</v>
      </c>
    </row>
    <row r="145" spans="1:6" x14ac:dyDescent="0.45">
      <c r="A145" s="115" t="s">
        <v>286</v>
      </c>
      <c r="B145" s="115"/>
      <c r="C145" s="118"/>
    </row>
    <row r="147" spans="1:6" x14ac:dyDescent="0.45">
      <c r="C147" s="208" t="s">
        <v>287</v>
      </c>
      <c r="D147" s="208" t="s">
        <v>288</v>
      </c>
      <c r="E147" s="208"/>
      <c r="F147" s="208" t="s">
        <v>289</v>
      </c>
    </row>
    <row r="148" spans="1:6" x14ac:dyDescent="0.45">
      <c r="C148" s="209">
        <v>1</v>
      </c>
      <c r="D148" s="209" t="s">
        <v>290</v>
      </c>
      <c r="E148" s="209"/>
      <c r="F148" s="210">
        <f>+C10</f>
        <v>11.5</v>
      </c>
    </row>
    <row r="149" spans="1:6" x14ac:dyDescent="0.45">
      <c r="C149" s="209">
        <f>C148+1</f>
        <v>2</v>
      </c>
      <c r="D149" s="209" t="s">
        <v>291</v>
      </c>
      <c r="E149" s="209"/>
      <c r="F149" s="211">
        <f>+C53</f>
        <v>4</v>
      </c>
    </row>
    <row r="150" spans="1:6" x14ac:dyDescent="0.45">
      <c r="C150" s="209">
        <f t="shared" ref="C150:C156" si="7">C149+1</f>
        <v>3</v>
      </c>
      <c r="D150" s="209" t="s">
        <v>240</v>
      </c>
      <c r="E150" s="209"/>
      <c r="F150" s="210" t="str">
        <f>+C55</f>
        <v>PEAD</v>
      </c>
    </row>
    <row r="151" spans="1:6" x14ac:dyDescent="0.45">
      <c r="C151" s="209">
        <f t="shared" si="7"/>
        <v>4</v>
      </c>
      <c r="D151" s="209" t="s">
        <v>292</v>
      </c>
      <c r="E151" s="209"/>
      <c r="F151" s="212">
        <f>+C33</f>
        <v>6.9999999999999999E-6</v>
      </c>
    </row>
    <row r="152" spans="1:6" x14ac:dyDescent="0.45">
      <c r="C152" s="209">
        <f t="shared" si="7"/>
        <v>5</v>
      </c>
      <c r="D152" s="209" t="s">
        <v>244</v>
      </c>
      <c r="E152" s="209"/>
      <c r="F152" s="213">
        <f>+C57</f>
        <v>0.14964922436051536</v>
      </c>
    </row>
    <row r="153" spans="1:6" x14ac:dyDescent="0.45">
      <c r="C153" s="209">
        <v>2</v>
      </c>
      <c r="D153" s="209" t="s">
        <v>247</v>
      </c>
      <c r="E153" s="209"/>
      <c r="F153" s="226">
        <f>+ROUND((C97),1)</f>
        <v>8</v>
      </c>
    </row>
    <row r="154" spans="1:6" x14ac:dyDescent="0.45">
      <c r="C154" s="209">
        <f>C153+1</f>
        <v>3</v>
      </c>
      <c r="D154" s="209" t="s">
        <v>293</v>
      </c>
      <c r="E154" s="209"/>
      <c r="F154" s="214">
        <f>+C119</f>
        <v>0.8</v>
      </c>
    </row>
    <row r="155" spans="1:6" x14ac:dyDescent="0.45">
      <c r="C155" s="209">
        <f t="shared" si="7"/>
        <v>4</v>
      </c>
      <c r="D155" s="209" t="s">
        <v>249</v>
      </c>
      <c r="E155" s="209"/>
      <c r="F155" s="215">
        <f>+C113</f>
        <v>1.8121083524528796</v>
      </c>
    </row>
    <row r="156" spans="1:6" x14ac:dyDescent="0.45">
      <c r="C156" s="209">
        <f t="shared" si="7"/>
        <v>5</v>
      </c>
      <c r="D156" s="209" t="s">
        <v>294</v>
      </c>
      <c r="E156" s="209"/>
      <c r="F156" s="216">
        <f>+C140</f>
        <v>23.5</v>
      </c>
    </row>
    <row r="158" spans="1:6" x14ac:dyDescent="0.45">
      <c r="A158" s="133" t="s">
        <v>295</v>
      </c>
      <c r="B158" s="133"/>
    </row>
    <row r="160" spans="1:6" x14ac:dyDescent="0.45">
      <c r="A160" s="112" t="s">
        <v>296</v>
      </c>
      <c r="C160" s="113" t="s">
        <v>297</v>
      </c>
      <c r="D160" s="167">
        <v>850</v>
      </c>
    </row>
    <row r="161" spans="1:4" x14ac:dyDescent="0.45">
      <c r="A161" s="112" t="s">
        <v>298</v>
      </c>
      <c r="C161" s="113" t="s">
        <v>299</v>
      </c>
      <c r="D161" s="112">
        <f>+(C113*736)/1000</f>
        <v>1.3337117474053193</v>
      </c>
    </row>
    <row r="162" spans="1:4" x14ac:dyDescent="0.45">
      <c r="A162" s="112" t="s">
        <v>300</v>
      </c>
      <c r="C162" s="113" t="s">
        <v>301</v>
      </c>
      <c r="D162" s="217">
        <f>+D161*C10*30</f>
        <v>460.13055285483517</v>
      </c>
    </row>
    <row r="163" spans="1:4" x14ac:dyDescent="0.45">
      <c r="A163" s="112" t="s">
        <v>302</v>
      </c>
      <c r="C163" s="113" t="s">
        <v>303</v>
      </c>
      <c r="D163" s="218">
        <f>+D162*D160</f>
        <v>391110.96992660989</v>
      </c>
    </row>
  </sheetData>
  <mergeCells count="11">
    <mergeCell ref="L100:O100"/>
    <mergeCell ref="A4:G4"/>
    <mergeCell ref="A6:G6"/>
    <mergeCell ref="E8:G8"/>
    <mergeCell ref="K60:K61"/>
    <mergeCell ref="L60:R60"/>
    <mergeCell ref="A1:A2"/>
    <mergeCell ref="B1:E1"/>
    <mergeCell ref="F1:G2"/>
    <mergeCell ref="B2:E2"/>
    <mergeCell ref="K100:K102"/>
  </mergeCells>
  <dataValidations disablePrompts="1" count="2">
    <dataValidation type="list" allowBlank="1" showInputMessage="1" showErrorMessage="1" sqref="C132 IY132 SU132 ACQ132 AMM132 AWI132 BGE132 BQA132 BZW132 CJS132 CTO132 DDK132 DNG132 DXC132 EGY132 EQU132 FAQ132 FKM132 FUI132 GEE132 GOA132 GXW132 HHS132 HRO132 IBK132 ILG132 IVC132 JEY132 JOU132 JYQ132 KIM132 KSI132 LCE132 LMA132 LVW132 MFS132 MPO132 MZK132 NJG132 NTC132 OCY132 OMU132 OWQ132 PGM132 PQI132 QAE132 QKA132 QTW132 RDS132 RNO132 RXK132 SHG132 SRC132 TAY132 TKU132 TUQ132 UEM132 UOI132 UYE132 VIA132 VRW132 WBS132 WLO132 WVK132 C65668 IY65668 SU65668 ACQ65668 AMM65668 AWI65668 BGE65668 BQA65668 BZW65668 CJS65668 CTO65668 DDK65668 DNG65668 DXC65668 EGY65668 EQU65668 FAQ65668 FKM65668 FUI65668 GEE65668 GOA65668 GXW65668 HHS65668 HRO65668 IBK65668 ILG65668 IVC65668 JEY65668 JOU65668 JYQ65668 KIM65668 KSI65668 LCE65668 LMA65668 LVW65668 MFS65668 MPO65668 MZK65668 NJG65668 NTC65668 OCY65668 OMU65668 OWQ65668 PGM65668 PQI65668 QAE65668 QKA65668 QTW65668 RDS65668 RNO65668 RXK65668 SHG65668 SRC65668 TAY65668 TKU65668 TUQ65668 UEM65668 UOI65668 UYE65668 VIA65668 VRW65668 WBS65668 WLO65668 WVK65668 C131204 IY131204 SU131204 ACQ131204 AMM131204 AWI131204 BGE131204 BQA131204 BZW131204 CJS131204 CTO131204 DDK131204 DNG131204 DXC131204 EGY131204 EQU131204 FAQ131204 FKM131204 FUI131204 GEE131204 GOA131204 GXW131204 HHS131204 HRO131204 IBK131204 ILG131204 IVC131204 JEY131204 JOU131204 JYQ131204 KIM131204 KSI131204 LCE131204 LMA131204 LVW131204 MFS131204 MPO131204 MZK131204 NJG131204 NTC131204 OCY131204 OMU131204 OWQ131204 PGM131204 PQI131204 QAE131204 QKA131204 QTW131204 RDS131204 RNO131204 RXK131204 SHG131204 SRC131204 TAY131204 TKU131204 TUQ131204 UEM131204 UOI131204 UYE131204 VIA131204 VRW131204 WBS131204 WLO131204 WVK131204 C196740 IY196740 SU196740 ACQ196740 AMM196740 AWI196740 BGE196740 BQA196740 BZW196740 CJS196740 CTO196740 DDK196740 DNG196740 DXC196740 EGY196740 EQU196740 FAQ196740 FKM196740 FUI196740 GEE196740 GOA196740 GXW196740 HHS196740 HRO196740 IBK196740 ILG196740 IVC196740 JEY196740 JOU196740 JYQ196740 KIM196740 KSI196740 LCE196740 LMA196740 LVW196740 MFS196740 MPO196740 MZK196740 NJG196740 NTC196740 OCY196740 OMU196740 OWQ196740 PGM196740 PQI196740 QAE196740 QKA196740 QTW196740 RDS196740 RNO196740 RXK196740 SHG196740 SRC196740 TAY196740 TKU196740 TUQ196740 UEM196740 UOI196740 UYE196740 VIA196740 VRW196740 WBS196740 WLO196740 WVK196740 C262276 IY262276 SU262276 ACQ262276 AMM262276 AWI262276 BGE262276 BQA262276 BZW262276 CJS262276 CTO262276 DDK262276 DNG262276 DXC262276 EGY262276 EQU262276 FAQ262276 FKM262276 FUI262276 GEE262276 GOA262276 GXW262276 HHS262276 HRO262276 IBK262276 ILG262276 IVC262276 JEY262276 JOU262276 JYQ262276 KIM262276 KSI262276 LCE262276 LMA262276 LVW262276 MFS262276 MPO262276 MZK262276 NJG262276 NTC262276 OCY262276 OMU262276 OWQ262276 PGM262276 PQI262276 QAE262276 QKA262276 QTW262276 RDS262276 RNO262276 RXK262276 SHG262276 SRC262276 TAY262276 TKU262276 TUQ262276 UEM262276 UOI262276 UYE262276 VIA262276 VRW262276 WBS262276 WLO262276 WVK262276 C327812 IY327812 SU327812 ACQ327812 AMM327812 AWI327812 BGE327812 BQA327812 BZW327812 CJS327812 CTO327812 DDK327812 DNG327812 DXC327812 EGY327812 EQU327812 FAQ327812 FKM327812 FUI327812 GEE327812 GOA327812 GXW327812 HHS327812 HRO327812 IBK327812 ILG327812 IVC327812 JEY327812 JOU327812 JYQ327812 KIM327812 KSI327812 LCE327812 LMA327812 LVW327812 MFS327812 MPO327812 MZK327812 NJG327812 NTC327812 OCY327812 OMU327812 OWQ327812 PGM327812 PQI327812 QAE327812 QKA327812 QTW327812 RDS327812 RNO327812 RXK327812 SHG327812 SRC327812 TAY327812 TKU327812 TUQ327812 UEM327812 UOI327812 UYE327812 VIA327812 VRW327812 WBS327812 WLO327812 WVK327812 C393348 IY393348 SU393348 ACQ393348 AMM393348 AWI393348 BGE393348 BQA393348 BZW393348 CJS393348 CTO393348 DDK393348 DNG393348 DXC393348 EGY393348 EQU393348 FAQ393348 FKM393348 FUI393348 GEE393348 GOA393348 GXW393348 HHS393348 HRO393348 IBK393348 ILG393348 IVC393348 JEY393348 JOU393348 JYQ393348 KIM393348 KSI393348 LCE393348 LMA393348 LVW393348 MFS393348 MPO393348 MZK393348 NJG393348 NTC393348 OCY393348 OMU393348 OWQ393348 PGM393348 PQI393348 QAE393348 QKA393348 QTW393348 RDS393348 RNO393348 RXK393348 SHG393348 SRC393348 TAY393348 TKU393348 TUQ393348 UEM393348 UOI393348 UYE393348 VIA393348 VRW393348 WBS393348 WLO393348 WVK393348 C458884 IY458884 SU458884 ACQ458884 AMM458884 AWI458884 BGE458884 BQA458884 BZW458884 CJS458884 CTO458884 DDK458884 DNG458884 DXC458884 EGY458884 EQU458884 FAQ458884 FKM458884 FUI458884 GEE458884 GOA458884 GXW458884 HHS458884 HRO458884 IBK458884 ILG458884 IVC458884 JEY458884 JOU458884 JYQ458884 KIM458884 KSI458884 LCE458884 LMA458884 LVW458884 MFS458884 MPO458884 MZK458884 NJG458884 NTC458884 OCY458884 OMU458884 OWQ458884 PGM458884 PQI458884 QAE458884 QKA458884 QTW458884 RDS458884 RNO458884 RXK458884 SHG458884 SRC458884 TAY458884 TKU458884 TUQ458884 UEM458884 UOI458884 UYE458884 VIA458884 VRW458884 WBS458884 WLO458884 WVK458884 C524420 IY524420 SU524420 ACQ524420 AMM524420 AWI524420 BGE524420 BQA524420 BZW524420 CJS524420 CTO524420 DDK524420 DNG524420 DXC524420 EGY524420 EQU524420 FAQ524420 FKM524420 FUI524420 GEE524420 GOA524420 GXW524420 HHS524420 HRO524420 IBK524420 ILG524420 IVC524420 JEY524420 JOU524420 JYQ524420 KIM524420 KSI524420 LCE524420 LMA524420 LVW524420 MFS524420 MPO524420 MZK524420 NJG524420 NTC524420 OCY524420 OMU524420 OWQ524420 PGM524420 PQI524420 QAE524420 QKA524420 QTW524420 RDS524420 RNO524420 RXK524420 SHG524420 SRC524420 TAY524420 TKU524420 TUQ524420 UEM524420 UOI524420 UYE524420 VIA524420 VRW524420 WBS524420 WLO524420 WVK524420 C589956 IY589956 SU589956 ACQ589956 AMM589956 AWI589956 BGE589956 BQA589956 BZW589956 CJS589956 CTO589956 DDK589956 DNG589956 DXC589956 EGY589956 EQU589956 FAQ589956 FKM589956 FUI589956 GEE589956 GOA589956 GXW589956 HHS589956 HRO589956 IBK589956 ILG589956 IVC589956 JEY589956 JOU589956 JYQ589956 KIM589956 KSI589956 LCE589956 LMA589956 LVW589956 MFS589956 MPO589956 MZK589956 NJG589956 NTC589956 OCY589956 OMU589956 OWQ589956 PGM589956 PQI589956 QAE589956 QKA589956 QTW589956 RDS589956 RNO589956 RXK589956 SHG589956 SRC589956 TAY589956 TKU589956 TUQ589956 UEM589956 UOI589956 UYE589956 VIA589956 VRW589956 WBS589956 WLO589956 WVK589956 C655492 IY655492 SU655492 ACQ655492 AMM655492 AWI655492 BGE655492 BQA655492 BZW655492 CJS655492 CTO655492 DDK655492 DNG655492 DXC655492 EGY655492 EQU655492 FAQ655492 FKM655492 FUI655492 GEE655492 GOA655492 GXW655492 HHS655492 HRO655492 IBK655492 ILG655492 IVC655492 JEY655492 JOU655492 JYQ655492 KIM655492 KSI655492 LCE655492 LMA655492 LVW655492 MFS655492 MPO655492 MZK655492 NJG655492 NTC655492 OCY655492 OMU655492 OWQ655492 PGM655492 PQI655492 QAE655492 QKA655492 QTW655492 RDS655492 RNO655492 RXK655492 SHG655492 SRC655492 TAY655492 TKU655492 TUQ655492 UEM655492 UOI655492 UYE655492 VIA655492 VRW655492 WBS655492 WLO655492 WVK655492 C721028 IY721028 SU721028 ACQ721028 AMM721028 AWI721028 BGE721028 BQA721028 BZW721028 CJS721028 CTO721028 DDK721028 DNG721028 DXC721028 EGY721028 EQU721028 FAQ721028 FKM721028 FUI721028 GEE721028 GOA721028 GXW721028 HHS721028 HRO721028 IBK721028 ILG721028 IVC721028 JEY721028 JOU721028 JYQ721028 KIM721028 KSI721028 LCE721028 LMA721028 LVW721028 MFS721028 MPO721028 MZK721028 NJG721028 NTC721028 OCY721028 OMU721028 OWQ721028 PGM721028 PQI721028 QAE721028 QKA721028 QTW721028 RDS721028 RNO721028 RXK721028 SHG721028 SRC721028 TAY721028 TKU721028 TUQ721028 UEM721028 UOI721028 UYE721028 VIA721028 VRW721028 WBS721028 WLO721028 WVK721028 C786564 IY786564 SU786564 ACQ786564 AMM786564 AWI786564 BGE786564 BQA786564 BZW786564 CJS786564 CTO786564 DDK786564 DNG786564 DXC786564 EGY786564 EQU786564 FAQ786564 FKM786564 FUI786564 GEE786564 GOA786564 GXW786564 HHS786564 HRO786564 IBK786564 ILG786564 IVC786564 JEY786564 JOU786564 JYQ786564 KIM786564 KSI786564 LCE786564 LMA786564 LVW786564 MFS786564 MPO786564 MZK786564 NJG786564 NTC786564 OCY786564 OMU786564 OWQ786564 PGM786564 PQI786564 QAE786564 QKA786564 QTW786564 RDS786564 RNO786564 RXK786564 SHG786564 SRC786564 TAY786564 TKU786564 TUQ786564 UEM786564 UOI786564 UYE786564 VIA786564 VRW786564 WBS786564 WLO786564 WVK786564 C852100 IY852100 SU852100 ACQ852100 AMM852100 AWI852100 BGE852100 BQA852100 BZW852100 CJS852100 CTO852100 DDK852100 DNG852100 DXC852100 EGY852100 EQU852100 FAQ852100 FKM852100 FUI852100 GEE852100 GOA852100 GXW852100 HHS852100 HRO852100 IBK852100 ILG852100 IVC852100 JEY852100 JOU852100 JYQ852100 KIM852100 KSI852100 LCE852100 LMA852100 LVW852100 MFS852100 MPO852100 MZK852100 NJG852100 NTC852100 OCY852100 OMU852100 OWQ852100 PGM852100 PQI852100 QAE852100 QKA852100 QTW852100 RDS852100 RNO852100 RXK852100 SHG852100 SRC852100 TAY852100 TKU852100 TUQ852100 UEM852100 UOI852100 UYE852100 VIA852100 VRW852100 WBS852100 WLO852100 WVK852100 C917636 IY917636 SU917636 ACQ917636 AMM917636 AWI917636 BGE917636 BQA917636 BZW917636 CJS917636 CTO917636 DDK917636 DNG917636 DXC917636 EGY917636 EQU917636 FAQ917636 FKM917636 FUI917636 GEE917636 GOA917636 GXW917636 HHS917636 HRO917636 IBK917636 ILG917636 IVC917636 JEY917636 JOU917636 JYQ917636 KIM917636 KSI917636 LCE917636 LMA917636 LVW917636 MFS917636 MPO917636 MZK917636 NJG917636 NTC917636 OCY917636 OMU917636 OWQ917636 PGM917636 PQI917636 QAE917636 QKA917636 QTW917636 RDS917636 RNO917636 RXK917636 SHG917636 SRC917636 TAY917636 TKU917636 TUQ917636 UEM917636 UOI917636 UYE917636 VIA917636 VRW917636 WBS917636 WLO917636 WVK917636 C983172 IY983172 SU983172 ACQ983172 AMM983172 AWI983172 BGE983172 BQA983172 BZW983172 CJS983172 CTO983172 DDK983172 DNG983172 DXC983172 EGY983172 EQU983172 FAQ983172 FKM983172 FUI983172 GEE983172 GOA983172 GXW983172 HHS983172 HRO983172 IBK983172 ILG983172 IVC983172 JEY983172 JOU983172 JYQ983172 KIM983172 KSI983172 LCE983172 LMA983172 LVW983172 MFS983172 MPO983172 MZK983172 NJG983172 NTC983172 OCY983172 OMU983172 OWQ983172 PGM983172 PQI983172 QAE983172 QKA983172 QTW983172 RDS983172 RNO983172 RXK983172 SHG983172 SRC983172 TAY983172 TKU983172 TUQ983172 UEM983172 UOI983172 UYE983172 VIA983172 VRW983172 WBS983172 WLO983172 WVK983172" xr:uid="{B38C9853-E366-4C71-B209-EC7064F659E6}">
      <formula1>$L$20:$L$30</formula1>
    </dataValidation>
    <dataValidation type="list" allowBlank="1" showInputMessage="1" showErrorMessage="1" sqref="C131 IY131 SU131 ACQ131 AMM131 AWI131 BGE131 BQA131 BZW131 CJS131 CTO131 DDK131 DNG131 DXC131 EGY131 EQU131 FAQ131 FKM131 FUI131 GEE131 GOA131 GXW131 HHS131 HRO131 IBK131 ILG131 IVC131 JEY131 JOU131 JYQ131 KIM131 KSI131 LCE131 LMA131 LVW131 MFS131 MPO131 MZK131 NJG131 NTC131 OCY131 OMU131 OWQ131 PGM131 PQI131 QAE131 QKA131 QTW131 RDS131 RNO131 RXK131 SHG131 SRC131 TAY131 TKU131 TUQ131 UEM131 UOI131 UYE131 VIA131 VRW131 WBS131 WLO131 WVK131 C65667 IY65667 SU65667 ACQ65667 AMM65667 AWI65667 BGE65667 BQA65667 BZW65667 CJS65667 CTO65667 DDK65667 DNG65667 DXC65667 EGY65667 EQU65667 FAQ65667 FKM65667 FUI65667 GEE65667 GOA65667 GXW65667 HHS65667 HRO65667 IBK65667 ILG65667 IVC65667 JEY65667 JOU65667 JYQ65667 KIM65667 KSI65667 LCE65667 LMA65667 LVW65667 MFS65667 MPO65667 MZK65667 NJG65667 NTC65667 OCY65667 OMU65667 OWQ65667 PGM65667 PQI65667 QAE65667 QKA65667 QTW65667 RDS65667 RNO65667 RXK65667 SHG65667 SRC65667 TAY65667 TKU65667 TUQ65667 UEM65667 UOI65667 UYE65667 VIA65667 VRW65667 WBS65667 WLO65667 WVK65667 C131203 IY131203 SU131203 ACQ131203 AMM131203 AWI131203 BGE131203 BQA131203 BZW131203 CJS131203 CTO131203 DDK131203 DNG131203 DXC131203 EGY131203 EQU131203 FAQ131203 FKM131203 FUI131203 GEE131203 GOA131203 GXW131203 HHS131203 HRO131203 IBK131203 ILG131203 IVC131203 JEY131203 JOU131203 JYQ131203 KIM131203 KSI131203 LCE131203 LMA131203 LVW131203 MFS131203 MPO131203 MZK131203 NJG131203 NTC131203 OCY131203 OMU131203 OWQ131203 PGM131203 PQI131203 QAE131203 QKA131203 QTW131203 RDS131203 RNO131203 RXK131203 SHG131203 SRC131203 TAY131203 TKU131203 TUQ131203 UEM131203 UOI131203 UYE131203 VIA131203 VRW131203 WBS131203 WLO131203 WVK131203 C196739 IY196739 SU196739 ACQ196739 AMM196739 AWI196739 BGE196739 BQA196739 BZW196739 CJS196739 CTO196739 DDK196739 DNG196739 DXC196739 EGY196739 EQU196739 FAQ196739 FKM196739 FUI196739 GEE196739 GOA196739 GXW196739 HHS196739 HRO196739 IBK196739 ILG196739 IVC196739 JEY196739 JOU196739 JYQ196739 KIM196739 KSI196739 LCE196739 LMA196739 LVW196739 MFS196739 MPO196739 MZK196739 NJG196739 NTC196739 OCY196739 OMU196739 OWQ196739 PGM196739 PQI196739 QAE196739 QKA196739 QTW196739 RDS196739 RNO196739 RXK196739 SHG196739 SRC196739 TAY196739 TKU196739 TUQ196739 UEM196739 UOI196739 UYE196739 VIA196739 VRW196739 WBS196739 WLO196739 WVK196739 C262275 IY262275 SU262275 ACQ262275 AMM262275 AWI262275 BGE262275 BQA262275 BZW262275 CJS262275 CTO262275 DDK262275 DNG262275 DXC262275 EGY262275 EQU262275 FAQ262275 FKM262275 FUI262275 GEE262275 GOA262275 GXW262275 HHS262275 HRO262275 IBK262275 ILG262275 IVC262275 JEY262275 JOU262275 JYQ262275 KIM262275 KSI262275 LCE262275 LMA262275 LVW262275 MFS262275 MPO262275 MZK262275 NJG262275 NTC262275 OCY262275 OMU262275 OWQ262275 PGM262275 PQI262275 QAE262275 QKA262275 QTW262275 RDS262275 RNO262275 RXK262275 SHG262275 SRC262275 TAY262275 TKU262275 TUQ262275 UEM262275 UOI262275 UYE262275 VIA262275 VRW262275 WBS262275 WLO262275 WVK262275 C327811 IY327811 SU327811 ACQ327811 AMM327811 AWI327811 BGE327811 BQA327811 BZW327811 CJS327811 CTO327811 DDK327811 DNG327811 DXC327811 EGY327811 EQU327811 FAQ327811 FKM327811 FUI327811 GEE327811 GOA327811 GXW327811 HHS327811 HRO327811 IBK327811 ILG327811 IVC327811 JEY327811 JOU327811 JYQ327811 KIM327811 KSI327811 LCE327811 LMA327811 LVW327811 MFS327811 MPO327811 MZK327811 NJG327811 NTC327811 OCY327811 OMU327811 OWQ327811 PGM327811 PQI327811 QAE327811 QKA327811 QTW327811 RDS327811 RNO327811 RXK327811 SHG327811 SRC327811 TAY327811 TKU327811 TUQ327811 UEM327811 UOI327811 UYE327811 VIA327811 VRW327811 WBS327811 WLO327811 WVK327811 C393347 IY393347 SU393347 ACQ393347 AMM393347 AWI393347 BGE393347 BQA393347 BZW393347 CJS393347 CTO393347 DDK393347 DNG393347 DXC393347 EGY393347 EQU393347 FAQ393347 FKM393347 FUI393347 GEE393347 GOA393347 GXW393347 HHS393347 HRO393347 IBK393347 ILG393347 IVC393347 JEY393347 JOU393347 JYQ393347 KIM393347 KSI393347 LCE393347 LMA393347 LVW393347 MFS393347 MPO393347 MZK393347 NJG393347 NTC393347 OCY393347 OMU393347 OWQ393347 PGM393347 PQI393347 QAE393347 QKA393347 QTW393347 RDS393347 RNO393347 RXK393347 SHG393347 SRC393347 TAY393347 TKU393347 TUQ393347 UEM393347 UOI393347 UYE393347 VIA393347 VRW393347 WBS393347 WLO393347 WVK393347 C458883 IY458883 SU458883 ACQ458883 AMM458883 AWI458883 BGE458883 BQA458883 BZW458883 CJS458883 CTO458883 DDK458883 DNG458883 DXC458883 EGY458883 EQU458883 FAQ458883 FKM458883 FUI458883 GEE458883 GOA458883 GXW458883 HHS458883 HRO458883 IBK458883 ILG458883 IVC458883 JEY458883 JOU458883 JYQ458883 KIM458883 KSI458883 LCE458883 LMA458883 LVW458883 MFS458883 MPO458883 MZK458883 NJG458883 NTC458883 OCY458883 OMU458883 OWQ458883 PGM458883 PQI458883 QAE458883 QKA458883 QTW458883 RDS458883 RNO458883 RXK458883 SHG458883 SRC458883 TAY458883 TKU458883 TUQ458883 UEM458883 UOI458883 UYE458883 VIA458883 VRW458883 WBS458883 WLO458883 WVK458883 C524419 IY524419 SU524419 ACQ524419 AMM524419 AWI524419 BGE524419 BQA524419 BZW524419 CJS524419 CTO524419 DDK524419 DNG524419 DXC524419 EGY524419 EQU524419 FAQ524419 FKM524419 FUI524419 GEE524419 GOA524419 GXW524419 HHS524419 HRO524419 IBK524419 ILG524419 IVC524419 JEY524419 JOU524419 JYQ524419 KIM524419 KSI524419 LCE524419 LMA524419 LVW524419 MFS524419 MPO524419 MZK524419 NJG524419 NTC524419 OCY524419 OMU524419 OWQ524419 PGM524419 PQI524419 QAE524419 QKA524419 QTW524419 RDS524419 RNO524419 RXK524419 SHG524419 SRC524419 TAY524419 TKU524419 TUQ524419 UEM524419 UOI524419 UYE524419 VIA524419 VRW524419 WBS524419 WLO524419 WVK524419 C589955 IY589955 SU589955 ACQ589955 AMM589955 AWI589955 BGE589955 BQA589955 BZW589955 CJS589955 CTO589955 DDK589955 DNG589955 DXC589955 EGY589955 EQU589955 FAQ589955 FKM589955 FUI589955 GEE589955 GOA589955 GXW589955 HHS589955 HRO589955 IBK589955 ILG589955 IVC589955 JEY589955 JOU589955 JYQ589955 KIM589955 KSI589955 LCE589955 LMA589955 LVW589955 MFS589955 MPO589955 MZK589955 NJG589955 NTC589955 OCY589955 OMU589955 OWQ589955 PGM589955 PQI589955 QAE589955 QKA589955 QTW589955 RDS589955 RNO589955 RXK589955 SHG589955 SRC589955 TAY589955 TKU589955 TUQ589955 UEM589955 UOI589955 UYE589955 VIA589955 VRW589955 WBS589955 WLO589955 WVK589955 C655491 IY655491 SU655491 ACQ655491 AMM655491 AWI655491 BGE655491 BQA655491 BZW655491 CJS655491 CTO655491 DDK655491 DNG655491 DXC655491 EGY655491 EQU655491 FAQ655491 FKM655491 FUI655491 GEE655491 GOA655491 GXW655491 HHS655491 HRO655491 IBK655491 ILG655491 IVC655491 JEY655491 JOU655491 JYQ655491 KIM655491 KSI655491 LCE655491 LMA655491 LVW655491 MFS655491 MPO655491 MZK655491 NJG655491 NTC655491 OCY655491 OMU655491 OWQ655491 PGM655491 PQI655491 QAE655491 QKA655491 QTW655491 RDS655491 RNO655491 RXK655491 SHG655491 SRC655491 TAY655491 TKU655491 TUQ655491 UEM655491 UOI655491 UYE655491 VIA655491 VRW655491 WBS655491 WLO655491 WVK655491 C721027 IY721027 SU721027 ACQ721027 AMM721027 AWI721027 BGE721027 BQA721027 BZW721027 CJS721027 CTO721027 DDK721027 DNG721027 DXC721027 EGY721027 EQU721027 FAQ721027 FKM721027 FUI721027 GEE721027 GOA721027 GXW721027 HHS721027 HRO721027 IBK721027 ILG721027 IVC721027 JEY721027 JOU721027 JYQ721027 KIM721027 KSI721027 LCE721027 LMA721027 LVW721027 MFS721027 MPO721027 MZK721027 NJG721027 NTC721027 OCY721027 OMU721027 OWQ721027 PGM721027 PQI721027 QAE721027 QKA721027 QTW721027 RDS721027 RNO721027 RXK721027 SHG721027 SRC721027 TAY721027 TKU721027 TUQ721027 UEM721027 UOI721027 UYE721027 VIA721027 VRW721027 WBS721027 WLO721027 WVK721027 C786563 IY786563 SU786563 ACQ786563 AMM786563 AWI786563 BGE786563 BQA786563 BZW786563 CJS786563 CTO786563 DDK786563 DNG786563 DXC786563 EGY786563 EQU786563 FAQ786563 FKM786563 FUI786563 GEE786563 GOA786563 GXW786563 HHS786563 HRO786563 IBK786563 ILG786563 IVC786563 JEY786563 JOU786563 JYQ786563 KIM786563 KSI786563 LCE786563 LMA786563 LVW786563 MFS786563 MPO786563 MZK786563 NJG786563 NTC786563 OCY786563 OMU786563 OWQ786563 PGM786563 PQI786563 QAE786563 QKA786563 QTW786563 RDS786563 RNO786563 RXK786563 SHG786563 SRC786563 TAY786563 TKU786563 TUQ786563 UEM786563 UOI786563 UYE786563 VIA786563 VRW786563 WBS786563 WLO786563 WVK786563 C852099 IY852099 SU852099 ACQ852099 AMM852099 AWI852099 BGE852099 BQA852099 BZW852099 CJS852099 CTO852099 DDK852099 DNG852099 DXC852099 EGY852099 EQU852099 FAQ852099 FKM852099 FUI852099 GEE852099 GOA852099 GXW852099 HHS852099 HRO852099 IBK852099 ILG852099 IVC852099 JEY852099 JOU852099 JYQ852099 KIM852099 KSI852099 LCE852099 LMA852099 LVW852099 MFS852099 MPO852099 MZK852099 NJG852099 NTC852099 OCY852099 OMU852099 OWQ852099 PGM852099 PQI852099 QAE852099 QKA852099 QTW852099 RDS852099 RNO852099 RXK852099 SHG852099 SRC852099 TAY852099 TKU852099 TUQ852099 UEM852099 UOI852099 UYE852099 VIA852099 VRW852099 WBS852099 WLO852099 WVK852099 C917635 IY917635 SU917635 ACQ917635 AMM917635 AWI917635 BGE917635 BQA917635 BZW917635 CJS917635 CTO917635 DDK917635 DNG917635 DXC917635 EGY917635 EQU917635 FAQ917635 FKM917635 FUI917635 GEE917635 GOA917635 GXW917635 HHS917635 HRO917635 IBK917635 ILG917635 IVC917635 JEY917635 JOU917635 JYQ917635 KIM917635 KSI917635 LCE917635 LMA917635 LVW917635 MFS917635 MPO917635 MZK917635 NJG917635 NTC917635 OCY917635 OMU917635 OWQ917635 PGM917635 PQI917635 QAE917635 QKA917635 QTW917635 RDS917635 RNO917635 RXK917635 SHG917635 SRC917635 TAY917635 TKU917635 TUQ917635 UEM917635 UOI917635 UYE917635 VIA917635 VRW917635 WBS917635 WLO917635 WVK917635 C983171 IY983171 SU983171 ACQ983171 AMM983171 AWI983171 BGE983171 BQA983171 BZW983171 CJS983171 CTO983171 DDK983171 DNG983171 DXC983171 EGY983171 EQU983171 FAQ983171 FKM983171 FUI983171 GEE983171 GOA983171 GXW983171 HHS983171 HRO983171 IBK983171 ILG983171 IVC983171 JEY983171 JOU983171 JYQ983171 KIM983171 KSI983171 LCE983171 LMA983171 LVW983171 MFS983171 MPO983171 MZK983171 NJG983171 NTC983171 OCY983171 OMU983171 OWQ983171 PGM983171 PQI983171 QAE983171 QKA983171 QTW983171 RDS983171 RNO983171 RXK983171 SHG983171 SRC983171 TAY983171 TKU983171 TUQ983171 UEM983171 UOI983171 UYE983171 VIA983171 VRW983171 WBS983171 WLO983171 WVK983171 C30 IY30 SU30 ACQ30 AMM30 AWI30 BGE30 BQA30 BZW30 CJS30 CTO30 DDK30 DNG30 DXC30 EGY30 EQU30 FAQ30 FKM30 FUI30 GEE30 GOA30 GXW30 HHS30 HRO30 IBK30 ILG30 IVC30 JEY30 JOU30 JYQ30 KIM30 KSI30 LCE30 LMA30 LVW30 MFS30 MPO30 MZK30 NJG30 NTC30 OCY30 OMU30 OWQ30 PGM30 PQI30 QAE30 QKA30 QTW30 RDS30 RNO30 RXK30 SHG30 SRC30 TAY30 TKU30 TUQ30 UEM30 UOI30 UYE30 VIA30 VRW30 WBS30 WLO30 WVK30 C65563 IY65563 SU65563 ACQ65563 AMM65563 AWI65563 BGE65563 BQA65563 BZW65563 CJS65563 CTO65563 DDK65563 DNG65563 DXC65563 EGY65563 EQU65563 FAQ65563 FKM65563 FUI65563 GEE65563 GOA65563 GXW65563 HHS65563 HRO65563 IBK65563 ILG65563 IVC65563 JEY65563 JOU65563 JYQ65563 KIM65563 KSI65563 LCE65563 LMA65563 LVW65563 MFS65563 MPO65563 MZK65563 NJG65563 NTC65563 OCY65563 OMU65563 OWQ65563 PGM65563 PQI65563 QAE65563 QKA65563 QTW65563 RDS65563 RNO65563 RXK65563 SHG65563 SRC65563 TAY65563 TKU65563 TUQ65563 UEM65563 UOI65563 UYE65563 VIA65563 VRW65563 WBS65563 WLO65563 WVK65563 C131099 IY131099 SU131099 ACQ131099 AMM131099 AWI131099 BGE131099 BQA131099 BZW131099 CJS131099 CTO131099 DDK131099 DNG131099 DXC131099 EGY131099 EQU131099 FAQ131099 FKM131099 FUI131099 GEE131099 GOA131099 GXW131099 HHS131099 HRO131099 IBK131099 ILG131099 IVC131099 JEY131099 JOU131099 JYQ131099 KIM131099 KSI131099 LCE131099 LMA131099 LVW131099 MFS131099 MPO131099 MZK131099 NJG131099 NTC131099 OCY131099 OMU131099 OWQ131099 PGM131099 PQI131099 QAE131099 QKA131099 QTW131099 RDS131099 RNO131099 RXK131099 SHG131099 SRC131099 TAY131099 TKU131099 TUQ131099 UEM131099 UOI131099 UYE131099 VIA131099 VRW131099 WBS131099 WLO131099 WVK131099 C196635 IY196635 SU196635 ACQ196635 AMM196635 AWI196635 BGE196635 BQA196635 BZW196635 CJS196635 CTO196635 DDK196635 DNG196635 DXC196635 EGY196635 EQU196635 FAQ196635 FKM196635 FUI196635 GEE196635 GOA196635 GXW196635 HHS196635 HRO196635 IBK196635 ILG196635 IVC196635 JEY196635 JOU196635 JYQ196635 KIM196635 KSI196635 LCE196635 LMA196635 LVW196635 MFS196635 MPO196635 MZK196635 NJG196635 NTC196635 OCY196635 OMU196635 OWQ196635 PGM196635 PQI196635 QAE196635 QKA196635 QTW196635 RDS196635 RNO196635 RXK196635 SHG196635 SRC196635 TAY196635 TKU196635 TUQ196635 UEM196635 UOI196635 UYE196635 VIA196635 VRW196635 WBS196635 WLO196635 WVK196635 C262171 IY262171 SU262171 ACQ262171 AMM262171 AWI262171 BGE262171 BQA262171 BZW262171 CJS262171 CTO262171 DDK262171 DNG262171 DXC262171 EGY262171 EQU262171 FAQ262171 FKM262171 FUI262171 GEE262171 GOA262171 GXW262171 HHS262171 HRO262171 IBK262171 ILG262171 IVC262171 JEY262171 JOU262171 JYQ262171 KIM262171 KSI262171 LCE262171 LMA262171 LVW262171 MFS262171 MPO262171 MZK262171 NJG262171 NTC262171 OCY262171 OMU262171 OWQ262171 PGM262171 PQI262171 QAE262171 QKA262171 QTW262171 RDS262171 RNO262171 RXK262171 SHG262171 SRC262171 TAY262171 TKU262171 TUQ262171 UEM262171 UOI262171 UYE262171 VIA262171 VRW262171 WBS262171 WLO262171 WVK262171 C327707 IY327707 SU327707 ACQ327707 AMM327707 AWI327707 BGE327707 BQA327707 BZW327707 CJS327707 CTO327707 DDK327707 DNG327707 DXC327707 EGY327707 EQU327707 FAQ327707 FKM327707 FUI327707 GEE327707 GOA327707 GXW327707 HHS327707 HRO327707 IBK327707 ILG327707 IVC327707 JEY327707 JOU327707 JYQ327707 KIM327707 KSI327707 LCE327707 LMA327707 LVW327707 MFS327707 MPO327707 MZK327707 NJG327707 NTC327707 OCY327707 OMU327707 OWQ327707 PGM327707 PQI327707 QAE327707 QKA327707 QTW327707 RDS327707 RNO327707 RXK327707 SHG327707 SRC327707 TAY327707 TKU327707 TUQ327707 UEM327707 UOI327707 UYE327707 VIA327707 VRW327707 WBS327707 WLO327707 WVK327707 C393243 IY393243 SU393243 ACQ393243 AMM393243 AWI393243 BGE393243 BQA393243 BZW393243 CJS393243 CTO393243 DDK393243 DNG393243 DXC393243 EGY393243 EQU393243 FAQ393243 FKM393243 FUI393243 GEE393243 GOA393243 GXW393243 HHS393243 HRO393243 IBK393243 ILG393243 IVC393243 JEY393243 JOU393243 JYQ393243 KIM393243 KSI393243 LCE393243 LMA393243 LVW393243 MFS393243 MPO393243 MZK393243 NJG393243 NTC393243 OCY393243 OMU393243 OWQ393243 PGM393243 PQI393243 QAE393243 QKA393243 QTW393243 RDS393243 RNO393243 RXK393243 SHG393243 SRC393243 TAY393243 TKU393243 TUQ393243 UEM393243 UOI393243 UYE393243 VIA393243 VRW393243 WBS393243 WLO393243 WVK393243 C458779 IY458779 SU458779 ACQ458779 AMM458779 AWI458779 BGE458779 BQA458779 BZW458779 CJS458779 CTO458779 DDK458779 DNG458779 DXC458779 EGY458779 EQU458779 FAQ458779 FKM458779 FUI458779 GEE458779 GOA458779 GXW458779 HHS458779 HRO458779 IBK458779 ILG458779 IVC458779 JEY458779 JOU458779 JYQ458779 KIM458779 KSI458779 LCE458779 LMA458779 LVW458779 MFS458779 MPO458779 MZK458779 NJG458779 NTC458779 OCY458779 OMU458779 OWQ458779 PGM458779 PQI458779 QAE458779 QKA458779 QTW458779 RDS458779 RNO458779 RXK458779 SHG458779 SRC458779 TAY458779 TKU458779 TUQ458779 UEM458779 UOI458779 UYE458779 VIA458779 VRW458779 WBS458779 WLO458779 WVK458779 C524315 IY524315 SU524315 ACQ524315 AMM524315 AWI524315 BGE524315 BQA524315 BZW524315 CJS524315 CTO524315 DDK524315 DNG524315 DXC524315 EGY524315 EQU524315 FAQ524315 FKM524315 FUI524315 GEE524315 GOA524315 GXW524315 HHS524315 HRO524315 IBK524315 ILG524315 IVC524315 JEY524315 JOU524315 JYQ524315 KIM524315 KSI524315 LCE524315 LMA524315 LVW524315 MFS524315 MPO524315 MZK524315 NJG524315 NTC524315 OCY524315 OMU524315 OWQ524315 PGM524315 PQI524315 QAE524315 QKA524315 QTW524315 RDS524315 RNO524315 RXK524315 SHG524315 SRC524315 TAY524315 TKU524315 TUQ524315 UEM524315 UOI524315 UYE524315 VIA524315 VRW524315 WBS524315 WLO524315 WVK524315 C589851 IY589851 SU589851 ACQ589851 AMM589851 AWI589851 BGE589851 BQA589851 BZW589851 CJS589851 CTO589851 DDK589851 DNG589851 DXC589851 EGY589851 EQU589851 FAQ589851 FKM589851 FUI589851 GEE589851 GOA589851 GXW589851 HHS589851 HRO589851 IBK589851 ILG589851 IVC589851 JEY589851 JOU589851 JYQ589851 KIM589851 KSI589851 LCE589851 LMA589851 LVW589851 MFS589851 MPO589851 MZK589851 NJG589851 NTC589851 OCY589851 OMU589851 OWQ589851 PGM589851 PQI589851 QAE589851 QKA589851 QTW589851 RDS589851 RNO589851 RXK589851 SHG589851 SRC589851 TAY589851 TKU589851 TUQ589851 UEM589851 UOI589851 UYE589851 VIA589851 VRW589851 WBS589851 WLO589851 WVK589851 C655387 IY655387 SU655387 ACQ655387 AMM655387 AWI655387 BGE655387 BQA655387 BZW655387 CJS655387 CTO655387 DDK655387 DNG655387 DXC655387 EGY655387 EQU655387 FAQ655387 FKM655387 FUI655387 GEE655387 GOA655387 GXW655387 HHS655387 HRO655387 IBK655387 ILG655387 IVC655387 JEY655387 JOU655387 JYQ655387 KIM655387 KSI655387 LCE655387 LMA655387 LVW655387 MFS655387 MPO655387 MZK655387 NJG655387 NTC655387 OCY655387 OMU655387 OWQ655387 PGM655387 PQI655387 QAE655387 QKA655387 QTW655387 RDS655387 RNO655387 RXK655387 SHG655387 SRC655387 TAY655387 TKU655387 TUQ655387 UEM655387 UOI655387 UYE655387 VIA655387 VRW655387 WBS655387 WLO655387 WVK655387 C720923 IY720923 SU720923 ACQ720923 AMM720923 AWI720923 BGE720923 BQA720923 BZW720923 CJS720923 CTO720923 DDK720923 DNG720923 DXC720923 EGY720923 EQU720923 FAQ720923 FKM720923 FUI720923 GEE720923 GOA720923 GXW720923 HHS720923 HRO720923 IBK720923 ILG720923 IVC720923 JEY720923 JOU720923 JYQ720923 KIM720923 KSI720923 LCE720923 LMA720923 LVW720923 MFS720923 MPO720923 MZK720923 NJG720923 NTC720923 OCY720923 OMU720923 OWQ720923 PGM720923 PQI720923 QAE720923 QKA720923 QTW720923 RDS720923 RNO720923 RXK720923 SHG720923 SRC720923 TAY720923 TKU720923 TUQ720923 UEM720923 UOI720923 UYE720923 VIA720923 VRW720923 WBS720923 WLO720923 WVK720923 C786459 IY786459 SU786459 ACQ786459 AMM786459 AWI786459 BGE786459 BQA786459 BZW786459 CJS786459 CTO786459 DDK786459 DNG786459 DXC786459 EGY786459 EQU786459 FAQ786459 FKM786459 FUI786459 GEE786459 GOA786459 GXW786459 HHS786459 HRO786459 IBK786459 ILG786459 IVC786459 JEY786459 JOU786459 JYQ786459 KIM786459 KSI786459 LCE786459 LMA786459 LVW786459 MFS786459 MPO786459 MZK786459 NJG786459 NTC786459 OCY786459 OMU786459 OWQ786459 PGM786459 PQI786459 QAE786459 QKA786459 QTW786459 RDS786459 RNO786459 RXK786459 SHG786459 SRC786459 TAY786459 TKU786459 TUQ786459 UEM786459 UOI786459 UYE786459 VIA786459 VRW786459 WBS786459 WLO786459 WVK786459 C851995 IY851995 SU851995 ACQ851995 AMM851995 AWI851995 BGE851995 BQA851995 BZW851995 CJS851995 CTO851995 DDK851995 DNG851995 DXC851995 EGY851995 EQU851995 FAQ851995 FKM851995 FUI851995 GEE851995 GOA851995 GXW851995 HHS851995 HRO851995 IBK851995 ILG851995 IVC851995 JEY851995 JOU851995 JYQ851995 KIM851995 KSI851995 LCE851995 LMA851995 LVW851995 MFS851995 MPO851995 MZK851995 NJG851995 NTC851995 OCY851995 OMU851995 OWQ851995 PGM851995 PQI851995 QAE851995 QKA851995 QTW851995 RDS851995 RNO851995 RXK851995 SHG851995 SRC851995 TAY851995 TKU851995 TUQ851995 UEM851995 UOI851995 UYE851995 VIA851995 VRW851995 WBS851995 WLO851995 WVK851995 C917531 IY917531 SU917531 ACQ917531 AMM917531 AWI917531 BGE917531 BQA917531 BZW917531 CJS917531 CTO917531 DDK917531 DNG917531 DXC917531 EGY917531 EQU917531 FAQ917531 FKM917531 FUI917531 GEE917531 GOA917531 GXW917531 HHS917531 HRO917531 IBK917531 ILG917531 IVC917531 JEY917531 JOU917531 JYQ917531 KIM917531 KSI917531 LCE917531 LMA917531 LVW917531 MFS917531 MPO917531 MZK917531 NJG917531 NTC917531 OCY917531 OMU917531 OWQ917531 PGM917531 PQI917531 QAE917531 QKA917531 QTW917531 RDS917531 RNO917531 RXK917531 SHG917531 SRC917531 TAY917531 TKU917531 TUQ917531 UEM917531 UOI917531 UYE917531 VIA917531 VRW917531 WBS917531 WLO917531 WVK917531 C983067 IY983067 SU983067 ACQ983067 AMM983067 AWI983067 BGE983067 BQA983067 BZW983067 CJS983067 CTO983067 DDK983067 DNG983067 DXC983067 EGY983067 EQU983067 FAQ983067 FKM983067 FUI983067 GEE983067 GOA983067 GXW983067 HHS983067 HRO983067 IBK983067 ILG983067 IVC983067 JEY983067 JOU983067 JYQ983067 KIM983067 KSI983067 LCE983067 LMA983067 LVW983067 MFS983067 MPO983067 MZK983067 NJG983067 NTC983067 OCY983067 OMU983067 OWQ983067 PGM983067 PQI983067 QAE983067 QKA983067 QTW983067 RDS983067 RNO983067 RXK983067 SHG983067 SRC983067 TAY983067 TKU983067 TUQ983067 UEM983067 UOI983067 UYE983067 VIA983067 VRW983067 WBS983067 WLO983067 WVK983067 C55 IY55 SU55 ACQ55 AMM55 AWI55 BGE55 BQA55 BZW55 CJS55 CTO55 DDK55 DNG55 DXC55 EGY55 EQU55 FAQ55 FKM55 FUI55 GEE55 GOA55 GXW55 HHS55 HRO55 IBK55 ILG55 IVC55 JEY55 JOU55 JYQ55 KIM55 KSI55 LCE55 LMA55 LVW55 MFS55 MPO55 MZK55 NJG55 NTC55 OCY55 OMU55 OWQ55 PGM55 PQI55 QAE55 QKA55 QTW55 RDS55 RNO55 RXK55 SHG55 SRC55 TAY55 TKU55 TUQ55 UEM55 UOI55 UYE55 VIA55 VRW55 WBS55 WLO55 WVK55 C65588 IY65588 SU65588 ACQ65588 AMM65588 AWI65588 BGE65588 BQA65588 BZW65588 CJS65588 CTO65588 DDK65588 DNG65588 DXC65588 EGY65588 EQU65588 FAQ65588 FKM65588 FUI65588 GEE65588 GOA65588 GXW65588 HHS65588 HRO65588 IBK65588 ILG65588 IVC65588 JEY65588 JOU65588 JYQ65588 KIM65588 KSI65588 LCE65588 LMA65588 LVW65588 MFS65588 MPO65588 MZK65588 NJG65588 NTC65588 OCY65588 OMU65588 OWQ65588 PGM65588 PQI65588 QAE65588 QKA65588 QTW65588 RDS65588 RNO65588 RXK65588 SHG65588 SRC65588 TAY65588 TKU65588 TUQ65588 UEM65588 UOI65588 UYE65588 VIA65588 VRW65588 WBS65588 WLO65588 WVK65588 C131124 IY131124 SU131124 ACQ131124 AMM131124 AWI131124 BGE131124 BQA131124 BZW131124 CJS131124 CTO131124 DDK131124 DNG131124 DXC131124 EGY131124 EQU131124 FAQ131124 FKM131124 FUI131124 GEE131124 GOA131124 GXW131124 HHS131124 HRO131124 IBK131124 ILG131124 IVC131124 JEY131124 JOU131124 JYQ131124 KIM131124 KSI131124 LCE131124 LMA131124 LVW131124 MFS131124 MPO131124 MZK131124 NJG131124 NTC131124 OCY131124 OMU131124 OWQ131124 PGM131124 PQI131124 QAE131124 QKA131124 QTW131124 RDS131124 RNO131124 RXK131124 SHG131124 SRC131124 TAY131124 TKU131124 TUQ131124 UEM131124 UOI131124 UYE131124 VIA131124 VRW131124 WBS131124 WLO131124 WVK131124 C196660 IY196660 SU196660 ACQ196660 AMM196660 AWI196660 BGE196660 BQA196660 BZW196660 CJS196660 CTO196660 DDK196660 DNG196660 DXC196660 EGY196660 EQU196660 FAQ196660 FKM196660 FUI196660 GEE196660 GOA196660 GXW196660 HHS196660 HRO196660 IBK196660 ILG196660 IVC196660 JEY196660 JOU196660 JYQ196660 KIM196660 KSI196660 LCE196660 LMA196660 LVW196660 MFS196660 MPO196660 MZK196660 NJG196660 NTC196660 OCY196660 OMU196660 OWQ196660 PGM196660 PQI196660 QAE196660 QKA196660 QTW196660 RDS196660 RNO196660 RXK196660 SHG196660 SRC196660 TAY196660 TKU196660 TUQ196660 UEM196660 UOI196660 UYE196660 VIA196660 VRW196660 WBS196660 WLO196660 WVK196660 C262196 IY262196 SU262196 ACQ262196 AMM262196 AWI262196 BGE262196 BQA262196 BZW262196 CJS262196 CTO262196 DDK262196 DNG262196 DXC262196 EGY262196 EQU262196 FAQ262196 FKM262196 FUI262196 GEE262196 GOA262196 GXW262196 HHS262196 HRO262196 IBK262196 ILG262196 IVC262196 JEY262196 JOU262196 JYQ262196 KIM262196 KSI262196 LCE262196 LMA262196 LVW262196 MFS262196 MPO262196 MZK262196 NJG262196 NTC262196 OCY262196 OMU262196 OWQ262196 PGM262196 PQI262196 QAE262196 QKA262196 QTW262196 RDS262196 RNO262196 RXK262196 SHG262196 SRC262196 TAY262196 TKU262196 TUQ262196 UEM262196 UOI262196 UYE262196 VIA262196 VRW262196 WBS262196 WLO262196 WVK262196 C327732 IY327732 SU327732 ACQ327732 AMM327732 AWI327732 BGE327732 BQA327732 BZW327732 CJS327732 CTO327732 DDK327732 DNG327732 DXC327732 EGY327732 EQU327732 FAQ327732 FKM327732 FUI327732 GEE327732 GOA327732 GXW327732 HHS327732 HRO327732 IBK327732 ILG327732 IVC327732 JEY327732 JOU327732 JYQ327732 KIM327732 KSI327732 LCE327732 LMA327732 LVW327732 MFS327732 MPO327732 MZK327732 NJG327732 NTC327732 OCY327732 OMU327732 OWQ327732 PGM327732 PQI327732 QAE327732 QKA327732 QTW327732 RDS327732 RNO327732 RXK327732 SHG327732 SRC327732 TAY327732 TKU327732 TUQ327732 UEM327732 UOI327732 UYE327732 VIA327732 VRW327732 WBS327732 WLO327732 WVK327732 C393268 IY393268 SU393268 ACQ393268 AMM393268 AWI393268 BGE393268 BQA393268 BZW393268 CJS393268 CTO393268 DDK393268 DNG393268 DXC393268 EGY393268 EQU393268 FAQ393268 FKM393268 FUI393268 GEE393268 GOA393268 GXW393268 HHS393268 HRO393268 IBK393268 ILG393268 IVC393268 JEY393268 JOU393268 JYQ393268 KIM393268 KSI393268 LCE393268 LMA393268 LVW393268 MFS393268 MPO393268 MZK393268 NJG393268 NTC393268 OCY393268 OMU393268 OWQ393268 PGM393268 PQI393268 QAE393268 QKA393268 QTW393268 RDS393268 RNO393268 RXK393268 SHG393268 SRC393268 TAY393268 TKU393268 TUQ393268 UEM393268 UOI393268 UYE393268 VIA393268 VRW393268 WBS393268 WLO393268 WVK393268 C458804 IY458804 SU458804 ACQ458804 AMM458804 AWI458804 BGE458804 BQA458804 BZW458804 CJS458804 CTO458804 DDK458804 DNG458804 DXC458804 EGY458804 EQU458804 FAQ458804 FKM458804 FUI458804 GEE458804 GOA458804 GXW458804 HHS458804 HRO458804 IBK458804 ILG458804 IVC458804 JEY458804 JOU458804 JYQ458804 KIM458804 KSI458804 LCE458804 LMA458804 LVW458804 MFS458804 MPO458804 MZK458804 NJG458804 NTC458804 OCY458804 OMU458804 OWQ458804 PGM458804 PQI458804 QAE458804 QKA458804 QTW458804 RDS458804 RNO458804 RXK458804 SHG458804 SRC458804 TAY458804 TKU458804 TUQ458804 UEM458804 UOI458804 UYE458804 VIA458804 VRW458804 WBS458804 WLO458804 WVK458804 C524340 IY524340 SU524340 ACQ524340 AMM524340 AWI524340 BGE524340 BQA524340 BZW524340 CJS524340 CTO524340 DDK524340 DNG524340 DXC524340 EGY524340 EQU524340 FAQ524340 FKM524340 FUI524340 GEE524340 GOA524340 GXW524340 HHS524340 HRO524340 IBK524340 ILG524340 IVC524340 JEY524340 JOU524340 JYQ524340 KIM524340 KSI524340 LCE524340 LMA524340 LVW524340 MFS524340 MPO524340 MZK524340 NJG524340 NTC524340 OCY524340 OMU524340 OWQ524340 PGM524340 PQI524340 QAE524340 QKA524340 QTW524340 RDS524340 RNO524340 RXK524340 SHG524340 SRC524340 TAY524340 TKU524340 TUQ524340 UEM524340 UOI524340 UYE524340 VIA524340 VRW524340 WBS524340 WLO524340 WVK524340 C589876 IY589876 SU589876 ACQ589876 AMM589876 AWI589876 BGE589876 BQA589876 BZW589876 CJS589876 CTO589876 DDK589876 DNG589876 DXC589876 EGY589876 EQU589876 FAQ589876 FKM589876 FUI589876 GEE589876 GOA589876 GXW589876 HHS589876 HRO589876 IBK589876 ILG589876 IVC589876 JEY589876 JOU589876 JYQ589876 KIM589876 KSI589876 LCE589876 LMA589876 LVW589876 MFS589876 MPO589876 MZK589876 NJG589876 NTC589876 OCY589876 OMU589876 OWQ589876 PGM589876 PQI589876 QAE589876 QKA589876 QTW589876 RDS589876 RNO589876 RXK589876 SHG589876 SRC589876 TAY589876 TKU589876 TUQ589876 UEM589876 UOI589876 UYE589876 VIA589876 VRW589876 WBS589876 WLO589876 WVK589876 C655412 IY655412 SU655412 ACQ655412 AMM655412 AWI655412 BGE655412 BQA655412 BZW655412 CJS655412 CTO655412 DDK655412 DNG655412 DXC655412 EGY655412 EQU655412 FAQ655412 FKM655412 FUI655412 GEE655412 GOA655412 GXW655412 HHS655412 HRO655412 IBK655412 ILG655412 IVC655412 JEY655412 JOU655412 JYQ655412 KIM655412 KSI655412 LCE655412 LMA655412 LVW655412 MFS655412 MPO655412 MZK655412 NJG655412 NTC655412 OCY655412 OMU655412 OWQ655412 PGM655412 PQI655412 QAE655412 QKA655412 QTW655412 RDS655412 RNO655412 RXK655412 SHG655412 SRC655412 TAY655412 TKU655412 TUQ655412 UEM655412 UOI655412 UYE655412 VIA655412 VRW655412 WBS655412 WLO655412 WVK655412 C720948 IY720948 SU720948 ACQ720948 AMM720948 AWI720948 BGE720948 BQA720948 BZW720948 CJS720948 CTO720948 DDK720948 DNG720948 DXC720948 EGY720948 EQU720948 FAQ720948 FKM720948 FUI720948 GEE720948 GOA720948 GXW720948 HHS720948 HRO720948 IBK720948 ILG720948 IVC720948 JEY720948 JOU720948 JYQ720948 KIM720948 KSI720948 LCE720948 LMA720948 LVW720948 MFS720948 MPO720948 MZK720948 NJG720948 NTC720948 OCY720948 OMU720948 OWQ720948 PGM720948 PQI720948 QAE720948 QKA720948 QTW720948 RDS720948 RNO720948 RXK720948 SHG720948 SRC720948 TAY720948 TKU720948 TUQ720948 UEM720948 UOI720948 UYE720948 VIA720948 VRW720948 WBS720948 WLO720948 WVK720948 C786484 IY786484 SU786484 ACQ786484 AMM786484 AWI786484 BGE786484 BQA786484 BZW786484 CJS786484 CTO786484 DDK786484 DNG786484 DXC786484 EGY786484 EQU786484 FAQ786484 FKM786484 FUI786484 GEE786484 GOA786484 GXW786484 HHS786484 HRO786484 IBK786484 ILG786484 IVC786484 JEY786484 JOU786484 JYQ786484 KIM786484 KSI786484 LCE786484 LMA786484 LVW786484 MFS786484 MPO786484 MZK786484 NJG786484 NTC786484 OCY786484 OMU786484 OWQ786484 PGM786484 PQI786484 QAE786484 QKA786484 QTW786484 RDS786484 RNO786484 RXK786484 SHG786484 SRC786484 TAY786484 TKU786484 TUQ786484 UEM786484 UOI786484 UYE786484 VIA786484 VRW786484 WBS786484 WLO786484 WVK786484 C852020 IY852020 SU852020 ACQ852020 AMM852020 AWI852020 BGE852020 BQA852020 BZW852020 CJS852020 CTO852020 DDK852020 DNG852020 DXC852020 EGY852020 EQU852020 FAQ852020 FKM852020 FUI852020 GEE852020 GOA852020 GXW852020 HHS852020 HRO852020 IBK852020 ILG852020 IVC852020 JEY852020 JOU852020 JYQ852020 KIM852020 KSI852020 LCE852020 LMA852020 LVW852020 MFS852020 MPO852020 MZK852020 NJG852020 NTC852020 OCY852020 OMU852020 OWQ852020 PGM852020 PQI852020 QAE852020 QKA852020 QTW852020 RDS852020 RNO852020 RXK852020 SHG852020 SRC852020 TAY852020 TKU852020 TUQ852020 UEM852020 UOI852020 UYE852020 VIA852020 VRW852020 WBS852020 WLO852020 WVK852020 C917556 IY917556 SU917556 ACQ917556 AMM917556 AWI917556 BGE917556 BQA917556 BZW917556 CJS917556 CTO917556 DDK917556 DNG917556 DXC917556 EGY917556 EQU917556 FAQ917556 FKM917556 FUI917556 GEE917556 GOA917556 GXW917556 HHS917556 HRO917556 IBK917556 ILG917556 IVC917556 JEY917556 JOU917556 JYQ917556 KIM917556 KSI917556 LCE917556 LMA917556 LVW917556 MFS917556 MPO917556 MZK917556 NJG917556 NTC917556 OCY917556 OMU917556 OWQ917556 PGM917556 PQI917556 QAE917556 QKA917556 QTW917556 RDS917556 RNO917556 RXK917556 SHG917556 SRC917556 TAY917556 TKU917556 TUQ917556 UEM917556 UOI917556 UYE917556 VIA917556 VRW917556 WBS917556 WLO917556 WVK917556 C983092 IY983092 SU983092 ACQ983092 AMM983092 AWI983092 BGE983092 BQA983092 BZW983092 CJS983092 CTO983092 DDK983092 DNG983092 DXC983092 EGY983092 EQU983092 FAQ983092 FKM983092 FUI983092 GEE983092 GOA983092 GXW983092 HHS983092 HRO983092 IBK983092 ILG983092 IVC983092 JEY983092 JOU983092 JYQ983092 KIM983092 KSI983092 LCE983092 LMA983092 LVW983092 MFS983092 MPO983092 MZK983092 NJG983092 NTC983092 OCY983092 OMU983092 OWQ983092 PGM983092 PQI983092 QAE983092 QKA983092 QTW983092 RDS983092 RNO983092 RXK983092 SHG983092 SRC983092 TAY983092 TKU983092 TUQ983092 UEM983092 UOI983092 UYE983092 VIA983092 VRW983092 WBS983092 WLO983092 WVK983092 C67 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65600 IY65600 SU65600 ACQ65600 AMM65600 AWI65600 BGE65600 BQA65600 BZW65600 CJS65600 CTO65600 DDK65600 DNG65600 DXC65600 EGY65600 EQU65600 FAQ65600 FKM65600 FUI65600 GEE65600 GOA65600 GXW65600 HHS65600 HRO65600 IBK65600 ILG65600 IVC65600 JEY65600 JOU65600 JYQ65600 KIM65600 KSI65600 LCE65600 LMA65600 LVW65600 MFS65600 MPO65600 MZK65600 NJG65600 NTC65600 OCY65600 OMU65600 OWQ65600 PGM65600 PQI65600 QAE65600 QKA65600 QTW65600 RDS65600 RNO65600 RXK65600 SHG65600 SRC65600 TAY65600 TKU65600 TUQ65600 UEM65600 UOI65600 UYE65600 VIA65600 VRW65600 WBS65600 WLO65600 WVK65600 C131136 IY131136 SU131136 ACQ131136 AMM131136 AWI131136 BGE131136 BQA131136 BZW131136 CJS131136 CTO131136 DDK131136 DNG131136 DXC131136 EGY131136 EQU131136 FAQ131136 FKM131136 FUI131136 GEE131136 GOA131136 GXW131136 HHS131136 HRO131136 IBK131136 ILG131136 IVC131136 JEY131136 JOU131136 JYQ131136 KIM131136 KSI131136 LCE131136 LMA131136 LVW131136 MFS131136 MPO131136 MZK131136 NJG131136 NTC131136 OCY131136 OMU131136 OWQ131136 PGM131136 PQI131136 QAE131136 QKA131136 QTW131136 RDS131136 RNO131136 RXK131136 SHG131136 SRC131136 TAY131136 TKU131136 TUQ131136 UEM131136 UOI131136 UYE131136 VIA131136 VRW131136 WBS131136 WLO131136 WVK131136 C196672 IY196672 SU196672 ACQ196672 AMM196672 AWI196672 BGE196672 BQA196672 BZW196672 CJS196672 CTO196672 DDK196672 DNG196672 DXC196672 EGY196672 EQU196672 FAQ196672 FKM196672 FUI196672 GEE196672 GOA196672 GXW196672 HHS196672 HRO196672 IBK196672 ILG196672 IVC196672 JEY196672 JOU196672 JYQ196672 KIM196672 KSI196672 LCE196672 LMA196672 LVW196672 MFS196672 MPO196672 MZK196672 NJG196672 NTC196672 OCY196672 OMU196672 OWQ196672 PGM196672 PQI196672 QAE196672 QKA196672 QTW196672 RDS196672 RNO196672 RXK196672 SHG196672 SRC196672 TAY196672 TKU196672 TUQ196672 UEM196672 UOI196672 UYE196672 VIA196672 VRW196672 WBS196672 WLO196672 WVK196672 C262208 IY262208 SU262208 ACQ262208 AMM262208 AWI262208 BGE262208 BQA262208 BZW262208 CJS262208 CTO262208 DDK262208 DNG262208 DXC262208 EGY262208 EQU262208 FAQ262208 FKM262208 FUI262208 GEE262208 GOA262208 GXW262208 HHS262208 HRO262208 IBK262208 ILG262208 IVC262208 JEY262208 JOU262208 JYQ262208 KIM262208 KSI262208 LCE262208 LMA262208 LVW262208 MFS262208 MPO262208 MZK262208 NJG262208 NTC262208 OCY262208 OMU262208 OWQ262208 PGM262208 PQI262208 QAE262208 QKA262208 QTW262208 RDS262208 RNO262208 RXK262208 SHG262208 SRC262208 TAY262208 TKU262208 TUQ262208 UEM262208 UOI262208 UYE262208 VIA262208 VRW262208 WBS262208 WLO262208 WVK262208 C327744 IY327744 SU327744 ACQ327744 AMM327744 AWI327744 BGE327744 BQA327744 BZW327744 CJS327744 CTO327744 DDK327744 DNG327744 DXC327744 EGY327744 EQU327744 FAQ327744 FKM327744 FUI327744 GEE327744 GOA327744 GXW327744 HHS327744 HRO327744 IBK327744 ILG327744 IVC327744 JEY327744 JOU327744 JYQ327744 KIM327744 KSI327744 LCE327744 LMA327744 LVW327744 MFS327744 MPO327744 MZK327744 NJG327744 NTC327744 OCY327744 OMU327744 OWQ327744 PGM327744 PQI327744 QAE327744 QKA327744 QTW327744 RDS327744 RNO327744 RXK327744 SHG327744 SRC327744 TAY327744 TKU327744 TUQ327744 UEM327744 UOI327744 UYE327744 VIA327744 VRW327744 WBS327744 WLO327744 WVK327744 C393280 IY393280 SU393280 ACQ393280 AMM393280 AWI393280 BGE393280 BQA393280 BZW393280 CJS393280 CTO393280 DDK393280 DNG393280 DXC393280 EGY393280 EQU393280 FAQ393280 FKM393280 FUI393280 GEE393280 GOA393280 GXW393280 HHS393280 HRO393280 IBK393280 ILG393280 IVC393280 JEY393280 JOU393280 JYQ393280 KIM393280 KSI393280 LCE393280 LMA393280 LVW393280 MFS393280 MPO393280 MZK393280 NJG393280 NTC393280 OCY393280 OMU393280 OWQ393280 PGM393280 PQI393280 QAE393280 QKA393280 QTW393280 RDS393280 RNO393280 RXK393280 SHG393280 SRC393280 TAY393280 TKU393280 TUQ393280 UEM393280 UOI393280 UYE393280 VIA393280 VRW393280 WBS393280 WLO393280 WVK393280 C458816 IY458816 SU458816 ACQ458816 AMM458816 AWI458816 BGE458816 BQA458816 BZW458816 CJS458816 CTO458816 DDK458816 DNG458816 DXC458816 EGY458816 EQU458816 FAQ458816 FKM458816 FUI458816 GEE458816 GOA458816 GXW458816 HHS458816 HRO458816 IBK458816 ILG458816 IVC458816 JEY458816 JOU458816 JYQ458816 KIM458816 KSI458816 LCE458816 LMA458816 LVW458816 MFS458816 MPO458816 MZK458816 NJG458816 NTC458816 OCY458816 OMU458816 OWQ458816 PGM458816 PQI458816 QAE458816 QKA458816 QTW458816 RDS458816 RNO458816 RXK458816 SHG458816 SRC458816 TAY458816 TKU458816 TUQ458816 UEM458816 UOI458816 UYE458816 VIA458816 VRW458816 WBS458816 WLO458816 WVK458816 C524352 IY524352 SU524352 ACQ524352 AMM524352 AWI524352 BGE524352 BQA524352 BZW524352 CJS524352 CTO524352 DDK524352 DNG524352 DXC524352 EGY524352 EQU524352 FAQ524352 FKM524352 FUI524352 GEE524352 GOA524352 GXW524352 HHS524352 HRO524352 IBK524352 ILG524352 IVC524352 JEY524352 JOU524352 JYQ524352 KIM524352 KSI524352 LCE524352 LMA524352 LVW524352 MFS524352 MPO524352 MZK524352 NJG524352 NTC524352 OCY524352 OMU524352 OWQ524352 PGM524352 PQI524352 QAE524352 QKA524352 QTW524352 RDS524352 RNO524352 RXK524352 SHG524352 SRC524352 TAY524352 TKU524352 TUQ524352 UEM524352 UOI524352 UYE524352 VIA524352 VRW524352 WBS524352 WLO524352 WVK524352 C589888 IY589888 SU589888 ACQ589888 AMM589888 AWI589888 BGE589888 BQA589888 BZW589888 CJS589888 CTO589888 DDK589888 DNG589888 DXC589888 EGY589888 EQU589888 FAQ589888 FKM589888 FUI589888 GEE589888 GOA589888 GXW589888 HHS589888 HRO589888 IBK589888 ILG589888 IVC589888 JEY589888 JOU589888 JYQ589888 KIM589888 KSI589888 LCE589888 LMA589888 LVW589888 MFS589888 MPO589888 MZK589888 NJG589888 NTC589888 OCY589888 OMU589888 OWQ589888 PGM589888 PQI589888 QAE589888 QKA589888 QTW589888 RDS589888 RNO589888 RXK589888 SHG589888 SRC589888 TAY589888 TKU589888 TUQ589888 UEM589888 UOI589888 UYE589888 VIA589888 VRW589888 WBS589888 WLO589888 WVK589888 C655424 IY655424 SU655424 ACQ655424 AMM655424 AWI655424 BGE655424 BQA655424 BZW655424 CJS655424 CTO655424 DDK655424 DNG655424 DXC655424 EGY655424 EQU655424 FAQ655424 FKM655424 FUI655424 GEE655424 GOA655424 GXW655424 HHS655424 HRO655424 IBK655424 ILG655424 IVC655424 JEY655424 JOU655424 JYQ655424 KIM655424 KSI655424 LCE655424 LMA655424 LVW655424 MFS655424 MPO655424 MZK655424 NJG655424 NTC655424 OCY655424 OMU655424 OWQ655424 PGM655424 PQI655424 QAE655424 QKA655424 QTW655424 RDS655424 RNO655424 RXK655424 SHG655424 SRC655424 TAY655424 TKU655424 TUQ655424 UEM655424 UOI655424 UYE655424 VIA655424 VRW655424 WBS655424 WLO655424 WVK655424 C720960 IY720960 SU720960 ACQ720960 AMM720960 AWI720960 BGE720960 BQA720960 BZW720960 CJS720960 CTO720960 DDK720960 DNG720960 DXC720960 EGY720960 EQU720960 FAQ720960 FKM720960 FUI720960 GEE720960 GOA720960 GXW720960 HHS720960 HRO720960 IBK720960 ILG720960 IVC720960 JEY720960 JOU720960 JYQ720960 KIM720960 KSI720960 LCE720960 LMA720960 LVW720960 MFS720960 MPO720960 MZK720960 NJG720960 NTC720960 OCY720960 OMU720960 OWQ720960 PGM720960 PQI720960 QAE720960 QKA720960 QTW720960 RDS720960 RNO720960 RXK720960 SHG720960 SRC720960 TAY720960 TKU720960 TUQ720960 UEM720960 UOI720960 UYE720960 VIA720960 VRW720960 WBS720960 WLO720960 WVK720960 C786496 IY786496 SU786496 ACQ786496 AMM786496 AWI786496 BGE786496 BQA786496 BZW786496 CJS786496 CTO786496 DDK786496 DNG786496 DXC786496 EGY786496 EQU786496 FAQ786496 FKM786496 FUI786496 GEE786496 GOA786496 GXW786496 HHS786496 HRO786496 IBK786496 ILG786496 IVC786496 JEY786496 JOU786496 JYQ786496 KIM786496 KSI786496 LCE786496 LMA786496 LVW786496 MFS786496 MPO786496 MZK786496 NJG786496 NTC786496 OCY786496 OMU786496 OWQ786496 PGM786496 PQI786496 QAE786496 QKA786496 QTW786496 RDS786496 RNO786496 RXK786496 SHG786496 SRC786496 TAY786496 TKU786496 TUQ786496 UEM786496 UOI786496 UYE786496 VIA786496 VRW786496 WBS786496 WLO786496 WVK786496 C852032 IY852032 SU852032 ACQ852032 AMM852032 AWI852032 BGE852032 BQA852032 BZW852032 CJS852032 CTO852032 DDK852032 DNG852032 DXC852032 EGY852032 EQU852032 FAQ852032 FKM852032 FUI852032 GEE852032 GOA852032 GXW852032 HHS852032 HRO852032 IBK852032 ILG852032 IVC852032 JEY852032 JOU852032 JYQ852032 KIM852032 KSI852032 LCE852032 LMA852032 LVW852032 MFS852032 MPO852032 MZK852032 NJG852032 NTC852032 OCY852032 OMU852032 OWQ852032 PGM852032 PQI852032 QAE852032 QKA852032 QTW852032 RDS852032 RNO852032 RXK852032 SHG852032 SRC852032 TAY852032 TKU852032 TUQ852032 UEM852032 UOI852032 UYE852032 VIA852032 VRW852032 WBS852032 WLO852032 WVK852032 C917568 IY917568 SU917568 ACQ917568 AMM917568 AWI917568 BGE917568 BQA917568 BZW917568 CJS917568 CTO917568 DDK917568 DNG917568 DXC917568 EGY917568 EQU917568 FAQ917568 FKM917568 FUI917568 GEE917568 GOA917568 GXW917568 HHS917568 HRO917568 IBK917568 ILG917568 IVC917568 JEY917568 JOU917568 JYQ917568 KIM917568 KSI917568 LCE917568 LMA917568 LVW917568 MFS917568 MPO917568 MZK917568 NJG917568 NTC917568 OCY917568 OMU917568 OWQ917568 PGM917568 PQI917568 QAE917568 QKA917568 QTW917568 RDS917568 RNO917568 RXK917568 SHG917568 SRC917568 TAY917568 TKU917568 TUQ917568 UEM917568 UOI917568 UYE917568 VIA917568 VRW917568 WBS917568 WLO917568 WVK917568 C983104 IY983104 SU983104 ACQ983104 AMM983104 AWI983104 BGE983104 BQA983104 BZW983104 CJS983104 CTO983104 DDK983104 DNG983104 DXC983104 EGY983104 EQU983104 FAQ983104 FKM983104 FUI983104 GEE983104 GOA983104 GXW983104 HHS983104 HRO983104 IBK983104 ILG983104 IVC983104 JEY983104 JOU983104 JYQ983104 KIM983104 KSI983104 LCE983104 LMA983104 LVW983104 MFS983104 MPO983104 MZK983104 NJG983104 NTC983104 OCY983104 OMU983104 OWQ983104 PGM983104 PQI983104 QAE983104 QKA983104 QTW983104 RDS983104 RNO983104 RXK983104 SHG983104 SRC983104 TAY983104 TKU983104 TUQ983104 UEM983104 UOI983104 UYE983104 VIA983104 VRW983104 WBS983104 WLO983104 WVK983104" xr:uid="{AAA6E79A-C64C-47C9-9B93-CEDBD2101361}">
      <formula1>$J$4:$J$6</formula1>
    </dataValidation>
  </dataValidations>
  <printOptions horizontalCentered="1"/>
  <pageMargins left="0.78740157480314965" right="0.78740157480314965" top="0.96870078740157473" bottom="0.59055118110236227" header="0.19685039370078741" footer="0.39370078740157483"/>
  <pageSetup paperSize="9" scale="68" orientation="portrait" horizontalDpi="300" verticalDpi="300" r:id="rId1"/>
  <headerFooter alignWithMargins="0">
    <oddFooter>&amp;R&amp;P/&amp;N</oddFooter>
  </headerFooter>
  <rowBreaks count="2" manualBreakCount="2">
    <brk id="76" max="5" man="1"/>
    <brk id="120" max="5"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97"/>
  <sheetViews>
    <sheetView view="pageBreakPreview" zoomScaleNormal="100" zoomScaleSheetLayoutView="100" workbookViewId="0">
      <selection activeCell="B35" sqref="B35:C35"/>
    </sheetView>
  </sheetViews>
  <sheetFormatPr baseColWidth="10" defaultColWidth="11.44140625" defaultRowHeight="11.4" x14ac:dyDescent="0.3"/>
  <cols>
    <col min="1" max="1" width="5.88671875" style="3" customWidth="1"/>
    <col min="2" max="2" width="35.109375" style="3" customWidth="1"/>
    <col min="3" max="3" width="18.33203125" style="3" customWidth="1"/>
    <col min="4" max="4" width="18.5546875" style="3" customWidth="1"/>
    <col min="5" max="5" width="16.33203125" style="3" customWidth="1"/>
    <col min="6" max="6" width="25.44140625" style="3" customWidth="1"/>
    <col min="7" max="7" width="15.33203125" style="3" customWidth="1"/>
    <col min="8" max="8" width="12.5546875" style="3" customWidth="1"/>
    <col min="9" max="16384" width="11.44140625" style="3"/>
  </cols>
  <sheetData>
    <row r="1" spans="2:8" x14ac:dyDescent="0.3">
      <c r="B1" s="1"/>
      <c r="C1" s="2"/>
      <c r="D1" s="2"/>
      <c r="E1" s="2"/>
      <c r="F1" s="2"/>
      <c r="G1" s="2"/>
    </row>
    <row r="2" spans="2:8" x14ac:dyDescent="0.3">
      <c r="B2" s="250"/>
      <c r="C2" s="250"/>
      <c r="D2" s="250"/>
      <c r="E2" s="250"/>
      <c r="F2" s="250"/>
      <c r="G2" s="250"/>
      <c r="H2" s="4"/>
    </row>
    <row r="3" spans="2:8" x14ac:dyDescent="0.3">
      <c r="B3" s="4"/>
      <c r="C3" s="4"/>
      <c r="D3" s="4"/>
      <c r="E3" s="4"/>
      <c r="F3" s="4"/>
      <c r="G3" s="4"/>
      <c r="H3" s="4"/>
    </row>
    <row r="4" spans="2:8" ht="12" thickBot="1" x14ac:dyDescent="0.35">
      <c r="B4" s="4"/>
      <c r="C4" s="4"/>
      <c r="D4" s="4"/>
      <c r="E4" s="4"/>
      <c r="F4" s="4"/>
      <c r="G4" s="4"/>
      <c r="H4" s="4"/>
    </row>
    <row r="5" spans="2:8" ht="12.75" customHeight="1" thickBot="1" x14ac:dyDescent="0.35">
      <c r="B5" s="231" t="s">
        <v>69</v>
      </c>
      <c r="C5" s="232"/>
      <c r="D5" s="6"/>
      <c r="E5" s="6"/>
      <c r="F5" s="6"/>
      <c r="G5" s="6"/>
      <c r="H5" s="4"/>
    </row>
    <row r="6" spans="2:8" ht="12.75" customHeight="1" thickBot="1" x14ac:dyDescent="0.35">
      <c r="B6" s="4"/>
      <c r="C6" s="4"/>
      <c r="D6" s="4"/>
      <c r="E6" s="4"/>
      <c r="F6" s="4"/>
      <c r="G6" s="4"/>
      <c r="H6" s="4"/>
    </row>
    <row r="7" spans="2:8" ht="12.75" customHeight="1" thickBot="1" x14ac:dyDescent="0.35">
      <c r="B7" s="5" t="s">
        <v>5</v>
      </c>
    </row>
    <row r="8" spans="2:8" ht="12.75" customHeight="1" thickBot="1" x14ac:dyDescent="0.35">
      <c r="B8" s="7" t="s">
        <v>67</v>
      </c>
      <c r="C8" s="8">
        <f>+'DATOS DE ENTRADA'!C16</f>
        <v>140.08340000000001</v>
      </c>
      <c r="D8" s="9"/>
    </row>
    <row r="9" spans="2:8" ht="12.75" customHeight="1" x14ac:dyDescent="0.3">
      <c r="G9" s="6"/>
    </row>
    <row r="10" spans="2:8" ht="12.75" customHeight="1" thickBot="1" x14ac:dyDescent="0.35"/>
    <row r="11" spans="2:8" ht="12.75" customHeight="1" thickBot="1" x14ac:dyDescent="0.35">
      <c r="B11" s="231" t="s">
        <v>6</v>
      </c>
      <c r="C11" s="232"/>
    </row>
    <row r="12" spans="2:8" ht="12.75" customHeight="1" thickBot="1" x14ac:dyDescent="0.35"/>
    <row r="13" spans="2:8" ht="12.75" customHeight="1" thickBot="1" x14ac:dyDescent="0.35">
      <c r="B13" s="10" t="s">
        <v>68</v>
      </c>
      <c r="C13" s="11">
        <v>0.45</v>
      </c>
      <c r="D13" s="12" t="s">
        <v>1</v>
      </c>
      <c r="E13" s="13" t="s">
        <v>119</v>
      </c>
    </row>
    <row r="14" spans="2:8" ht="12.75" customHeight="1" thickBot="1" x14ac:dyDescent="0.35">
      <c r="B14" s="14" t="s">
        <v>7</v>
      </c>
      <c r="C14" s="15">
        <v>2</v>
      </c>
      <c r="D14" s="16" t="s">
        <v>0</v>
      </c>
    </row>
    <row r="15" spans="2:8" ht="12.75" customHeight="1" thickBot="1" x14ac:dyDescent="0.35">
      <c r="B15" s="17" t="s">
        <v>8</v>
      </c>
      <c r="C15" s="18">
        <f>$C$8/1000/$C$13</f>
        <v>0.31129644444444449</v>
      </c>
      <c r="D15" s="19" t="s">
        <v>9</v>
      </c>
    </row>
    <row r="16" spans="2:8" ht="12.75" customHeight="1" thickBot="1" x14ac:dyDescent="0.35">
      <c r="B16" s="14" t="s">
        <v>10</v>
      </c>
      <c r="C16" s="15">
        <v>1</v>
      </c>
      <c r="D16" s="16" t="s">
        <v>0</v>
      </c>
      <c r="E16" s="20"/>
    </row>
    <row r="17" spans="2:8" ht="12.75" customHeight="1" thickBot="1" x14ac:dyDescent="0.35">
      <c r="B17" s="17" t="s">
        <v>11</v>
      </c>
      <c r="C17" s="18">
        <f>C15/C16</f>
        <v>0.31129644444444449</v>
      </c>
      <c r="D17" s="19" t="s">
        <v>0</v>
      </c>
    </row>
    <row r="18" spans="2:8" ht="12.75" customHeight="1" thickBot="1" x14ac:dyDescent="0.35">
      <c r="B18" s="21" t="s">
        <v>12</v>
      </c>
      <c r="C18" s="22">
        <f>ROUNDUP((C17+0.24)/0.05,0)*0.05</f>
        <v>0.60000000000000009</v>
      </c>
      <c r="D18" s="23" t="s">
        <v>0</v>
      </c>
    </row>
    <row r="19" spans="2:8" ht="12.75" customHeight="1" thickBot="1" x14ac:dyDescent="0.35">
      <c r="F19" s="110"/>
    </row>
    <row r="20" spans="2:8" ht="12.75" customHeight="1" thickBot="1" x14ac:dyDescent="0.35">
      <c r="B20" s="262" t="s">
        <v>13</v>
      </c>
      <c r="C20" s="263"/>
      <c r="D20" s="24"/>
      <c r="E20" s="24"/>
      <c r="F20" s="24"/>
      <c r="G20" s="24"/>
      <c r="H20" s="25"/>
    </row>
    <row r="21" spans="2:8" ht="39" customHeight="1" thickBot="1" x14ac:dyDescent="0.35">
      <c r="B21" s="259" t="s">
        <v>121</v>
      </c>
      <c r="C21" s="260"/>
      <c r="D21" s="260"/>
      <c r="E21" s="260"/>
      <c r="F21" s="260"/>
      <c r="G21" s="261"/>
    </row>
    <row r="22" spans="2:8" ht="16.5" customHeight="1" x14ac:dyDescent="0.3"/>
    <row r="23" spans="2:8" ht="16.5" customHeight="1" x14ac:dyDescent="0.3"/>
    <row r="24" spans="2:8" ht="12" thickBot="1" x14ac:dyDescent="0.35"/>
    <row r="25" spans="2:8" ht="13.5" customHeight="1" thickBot="1" x14ac:dyDescent="0.35">
      <c r="B25" s="231" t="s">
        <v>124</v>
      </c>
      <c r="C25" s="232"/>
    </row>
    <row r="26" spans="2:8" ht="13.5" customHeight="1" thickBot="1" x14ac:dyDescent="0.35"/>
    <row r="27" spans="2:8" ht="13.5" customHeight="1" thickBot="1" x14ac:dyDescent="0.35">
      <c r="B27" s="27" t="s">
        <v>85</v>
      </c>
      <c r="C27" s="15">
        <v>1</v>
      </c>
    </row>
    <row r="28" spans="2:8" ht="13.5" customHeight="1" thickBot="1" x14ac:dyDescent="0.35">
      <c r="B28" s="26" t="s">
        <v>70</v>
      </c>
      <c r="C28" s="11">
        <v>45</v>
      </c>
    </row>
    <row r="29" spans="2:8" ht="13.5" customHeight="1" thickBot="1" x14ac:dyDescent="0.35">
      <c r="B29" s="27" t="s">
        <v>14</v>
      </c>
      <c r="C29" s="28">
        <v>25</v>
      </c>
    </row>
    <row r="30" spans="2:8" ht="13.5" customHeight="1" thickBot="1" x14ac:dyDescent="0.35">
      <c r="B30" s="29" t="s">
        <v>15</v>
      </c>
      <c r="C30" s="28">
        <v>100</v>
      </c>
      <c r="D30" s="13" t="s">
        <v>120</v>
      </c>
    </row>
    <row r="31" spans="2:8" ht="13.5" customHeight="1" thickBot="1" x14ac:dyDescent="0.35">
      <c r="B31" s="27" t="s">
        <v>16</v>
      </c>
      <c r="C31" s="30">
        <f>+ROUND((C27*1000+C33)/(C33+C30),0)</f>
        <v>10</v>
      </c>
      <c r="E31" s="13"/>
    </row>
    <row r="32" spans="2:8" ht="13.5" customHeight="1" thickBot="1" x14ac:dyDescent="0.35">
      <c r="B32" s="29" t="s">
        <v>17</v>
      </c>
      <c r="C32" s="28">
        <f>+C31+1</f>
        <v>11</v>
      </c>
      <c r="E32" s="13"/>
    </row>
    <row r="33" spans="2:6" ht="12" thickBot="1" x14ac:dyDescent="0.35">
      <c r="B33" s="31" t="s">
        <v>87</v>
      </c>
      <c r="C33" s="32">
        <v>3.1749999999999998</v>
      </c>
      <c r="D33" s="9"/>
      <c r="F33" s="88"/>
    </row>
    <row r="34" spans="2:6" ht="15" customHeight="1" thickBot="1" x14ac:dyDescent="0.35">
      <c r="C34" s="33"/>
      <c r="D34" s="9"/>
      <c r="F34" s="88"/>
    </row>
    <row r="35" spans="2:6" ht="13.5" customHeight="1" thickBot="1" x14ac:dyDescent="0.35">
      <c r="B35" s="231" t="s">
        <v>18</v>
      </c>
      <c r="C35" s="232"/>
    </row>
    <row r="36" spans="2:6" ht="13.5" customHeight="1" thickBot="1" x14ac:dyDescent="0.35">
      <c r="B36" s="6"/>
    </row>
    <row r="37" spans="2:6" ht="13.5" customHeight="1" thickBot="1" x14ac:dyDescent="0.35">
      <c r="B37" s="31" t="s">
        <v>19</v>
      </c>
      <c r="C37" s="15">
        <f>((C32*C30)/(C32*C30+C31*C33))*100</f>
        <v>97.194610117075328</v>
      </c>
    </row>
    <row r="38" spans="2:6" ht="13.5" customHeight="1" thickBot="1" x14ac:dyDescent="0.35">
      <c r="B38" s="34"/>
      <c r="C38" s="35"/>
    </row>
    <row r="39" spans="2:6" ht="13.5" customHeight="1" thickBot="1" x14ac:dyDescent="0.35">
      <c r="B39" s="231" t="s">
        <v>20</v>
      </c>
      <c r="C39" s="232"/>
    </row>
    <row r="40" spans="2:6" ht="13.5" customHeight="1" thickBot="1" x14ac:dyDescent="0.35">
      <c r="B40" s="6"/>
    </row>
    <row r="41" spans="2:6" ht="13.5" customHeight="1" thickBot="1" x14ac:dyDescent="0.35">
      <c r="B41" s="27" t="s">
        <v>71</v>
      </c>
      <c r="C41" s="28">
        <f>+C13</f>
        <v>0.45</v>
      </c>
      <c r="D41" s="13" t="s">
        <v>119</v>
      </c>
    </row>
    <row r="42" spans="2:6" ht="13.5" customHeight="1" x14ac:dyDescent="0.3">
      <c r="B42" s="36" t="s">
        <v>21</v>
      </c>
      <c r="D42" s="37"/>
      <c r="E42" s="13"/>
    </row>
    <row r="43" spans="2:6" ht="13.5" customHeight="1" thickBot="1" x14ac:dyDescent="0.35">
      <c r="B43" s="38" t="s">
        <v>22</v>
      </c>
      <c r="C43" s="6" t="s">
        <v>23</v>
      </c>
      <c r="D43" s="37"/>
    </row>
    <row r="44" spans="2:6" ht="13.5" customHeight="1" thickBot="1" x14ac:dyDescent="0.35">
      <c r="B44" s="27" t="s">
        <v>24</v>
      </c>
      <c r="D44" s="37"/>
      <c r="E44" s="9"/>
      <c r="F44" s="13"/>
    </row>
    <row r="45" spans="2:6" ht="13.5" customHeight="1" thickBot="1" x14ac:dyDescent="0.35">
      <c r="B45" s="27" t="s">
        <v>72</v>
      </c>
      <c r="C45" s="28">
        <v>2.42</v>
      </c>
      <c r="E45" s="9"/>
    </row>
    <row r="46" spans="2:6" ht="13.5" customHeight="1" thickBot="1" x14ac:dyDescent="0.35">
      <c r="B46" s="36" t="s">
        <v>75</v>
      </c>
      <c r="C46" s="11">
        <f>+C33</f>
        <v>3.1749999999999998</v>
      </c>
      <c r="D46" s="37"/>
      <c r="E46" s="9"/>
      <c r="F46" s="13"/>
    </row>
    <row r="47" spans="2:6" ht="13.5" customHeight="1" thickBot="1" x14ac:dyDescent="0.35">
      <c r="B47" s="27" t="s">
        <v>76</v>
      </c>
      <c r="C47" s="28">
        <f>+C30</f>
        <v>100</v>
      </c>
      <c r="D47" s="37"/>
      <c r="E47" s="9"/>
      <c r="F47" s="13"/>
    </row>
    <row r="48" spans="2:6" ht="13.5" customHeight="1" thickBot="1" x14ac:dyDescent="0.35">
      <c r="B48" s="39" t="s">
        <v>25</v>
      </c>
      <c r="C48" s="38"/>
      <c r="D48" s="37"/>
      <c r="E48" s="9"/>
      <c r="F48" s="13"/>
    </row>
    <row r="49" spans="2:8" ht="13.5" customHeight="1" thickBot="1" x14ac:dyDescent="0.35">
      <c r="B49" s="27" t="s">
        <v>26</v>
      </c>
      <c r="C49" s="40">
        <v>45</v>
      </c>
      <c r="F49" s="13"/>
    </row>
    <row r="50" spans="2:8" ht="13.5" customHeight="1" thickBot="1" x14ac:dyDescent="0.35">
      <c r="B50" s="27" t="s">
        <v>73</v>
      </c>
      <c r="C50" s="41">
        <f>100*C45*(C33/C30)^(4/3)*(C41^2/2*9.8)*SIN(C49*PI()/180)</f>
        <v>1.707050812264268</v>
      </c>
      <c r="D50" s="27" t="str">
        <f>+IF(C50&lt;75,"OK","NO CUMPLE")</f>
        <v>OK</v>
      </c>
      <c r="E50" s="6" t="s">
        <v>122</v>
      </c>
    </row>
    <row r="51" spans="2:8" ht="13.5" customHeight="1" thickBot="1" x14ac:dyDescent="0.35">
      <c r="B51" s="27" t="s">
        <v>27</v>
      </c>
      <c r="C51" s="15">
        <f>(C8/1000)/C41</f>
        <v>0.31129644444444449</v>
      </c>
    </row>
    <row r="52" spans="2:8" ht="20.25" customHeight="1" thickBot="1" x14ac:dyDescent="0.35">
      <c r="B52" s="26" t="s">
        <v>86</v>
      </c>
      <c r="C52" s="22">
        <f>+C27</f>
        <v>1</v>
      </c>
      <c r="E52" s="42"/>
      <c r="F52" s="42"/>
      <c r="G52" s="42"/>
      <c r="H52" s="42"/>
    </row>
    <row r="53" spans="2:8" ht="13.5" customHeight="1" thickBot="1" x14ac:dyDescent="0.35">
      <c r="B53" s="27" t="s">
        <v>28</v>
      </c>
      <c r="C53" s="43">
        <f>+C51/C52</f>
        <v>0.31129644444444449</v>
      </c>
      <c r="E53" s="42"/>
      <c r="F53" s="42"/>
      <c r="G53" s="42"/>
      <c r="H53" s="42"/>
    </row>
    <row r="54" spans="2:8" ht="13.5" customHeight="1" thickBot="1" x14ac:dyDescent="0.35">
      <c r="B54" s="29" t="s">
        <v>29</v>
      </c>
      <c r="C54" s="44">
        <f>+C18/SIN(C49*PI()/180)</f>
        <v>0.84852813742385724</v>
      </c>
      <c r="E54" s="42"/>
      <c r="F54" s="42"/>
      <c r="G54" s="42"/>
      <c r="H54" s="42"/>
    </row>
    <row r="55" spans="2:8" ht="13.5" customHeight="1" thickBot="1" x14ac:dyDescent="0.35">
      <c r="B55" s="27" t="s">
        <v>30</v>
      </c>
      <c r="C55" s="87">
        <f>(C41/C37)*100</f>
        <v>0.46298863636363641</v>
      </c>
      <c r="D55" s="27" t="str">
        <f>+IF(AND(C55&lt;0.6,C55&gt;0.3),"OK","NO CUMPLE")</f>
        <v>OK</v>
      </c>
      <c r="E55" s="13" t="s">
        <v>127</v>
      </c>
      <c r="H55" s="42"/>
    </row>
    <row r="56" spans="2:8" ht="13.5" customHeight="1" thickBot="1" x14ac:dyDescent="0.35">
      <c r="B56" s="45" t="s">
        <v>74</v>
      </c>
      <c r="C56" s="41">
        <f>1/0.7*((C55/0.5)^2-C41^2)/19.6*100</f>
        <v>4.7735707697335137</v>
      </c>
      <c r="D56" s="38" t="str">
        <f>+IF(C56&lt;7.5,"OK","NO CUMPLE")</f>
        <v>OK</v>
      </c>
      <c r="E56" s="6" t="s">
        <v>122</v>
      </c>
      <c r="H56" s="42"/>
    </row>
    <row r="57" spans="2:8" ht="13.5" customHeight="1" x14ac:dyDescent="0.3">
      <c r="B57" s="34"/>
      <c r="C57" s="34"/>
      <c r="D57" s="9"/>
    </row>
    <row r="58" spans="2:8" ht="13.5" customHeight="1" x14ac:dyDescent="0.3">
      <c r="B58" s="34"/>
      <c r="C58" s="34"/>
      <c r="D58" s="9"/>
    </row>
    <row r="59" spans="2:8" ht="13.5" customHeight="1" thickBot="1" x14ac:dyDescent="0.35">
      <c r="B59" s="34"/>
      <c r="C59" s="34"/>
      <c r="D59" s="9"/>
    </row>
    <row r="60" spans="2:8" ht="13.5" customHeight="1" thickBot="1" x14ac:dyDescent="0.35">
      <c r="B60" s="231" t="s">
        <v>123</v>
      </c>
      <c r="C60" s="232"/>
    </row>
    <row r="61" spans="2:8" ht="13.5" customHeight="1" thickBot="1" x14ac:dyDescent="0.35"/>
    <row r="62" spans="2:8" ht="13.5" customHeight="1" thickBot="1" x14ac:dyDescent="0.35">
      <c r="B62" s="27" t="s">
        <v>85</v>
      </c>
      <c r="C62" s="15">
        <v>1</v>
      </c>
    </row>
    <row r="63" spans="2:8" ht="13.5" customHeight="1" thickBot="1" x14ac:dyDescent="0.35">
      <c r="B63" s="26" t="s">
        <v>70</v>
      </c>
      <c r="C63" s="11">
        <v>45</v>
      </c>
    </row>
    <row r="64" spans="2:8" ht="13.5" customHeight="1" thickBot="1" x14ac:dyDescent="0.35">
      <c r="B64" s="27" t="s">
        <v>14</v>
      </c>
      <c r="C64" s="28">
        <v>25</v>
      </c>
    </row>
    <row r="65" spans="2:6" ht="13.5" customHeight="1" thickBot="1" x14ac:dyDescent="0.35">
      <c r="B65" s="29" t="s">
        <v>15</v>
      </c>
      <c r="C65" s="28">
        <v>50</v>
      </c>
      <c r="D65" s="13" t="s">
        <v>120</v>
      </c>
    </row>
    <row r="66" spans="2:6" ht="13.5" customHeight="1" thickBot="1" x14ac:dyDescent="0.35">
      <c r="B66" s="27" t="s">
        <v>16</v>
      </c>
      <c r="C66" s="30">
        <f>+ROUND((C62*1000+C68)/(C68+C65),0)</f>
        <v>19</v>
      </c>
      <c r="E66" s="13"/>
    </row>
    <row r="67" spans="2:6" ht="13.5" customHeight="1" thickBot="1" x14ac:dyDescent="0.35">
      <c r="B67" s="29" t="s">
        <v>17</v>
      </c>
      <c r="C67" s="28">
        <f>+C66+1</f>
        <v>20</v>
      </c>
      <c r="E67" s="13"/>
    </row>
    <row r="68" spans="2:6" ht="13.5" customHeight="1" thickBot="1" x14ac:dyDescent="0.35">
      <c r="B68" s="31" t="s">
        <v>87</v>
      </c>
      <c r="C68" s="32">
        <v>3.1749999999999998</v>
      </c>
      <c r="D68" s="9"/>
      <c r="F68" s="88"/>
    </row>
    <row r="69" spans="2:6" ht="13.5" customHeight="1" thickBot="1" x14ac:dyDescent="0.35">
      <c r="C69" s="33"/>
      <c r="D69" s="9"/>
      <c r="F69" s="88"/>
    </row>
    <row r="70" spans="2:6" ht="13.5" customHeight="1" thickBot="1" x14ac:dyDescent="0.35">
      <c r="B70" s="231" t="s">
        <v>18</v>
      </c>
      <c r="C70" s="232"/>
    </row>
    <row r="71" spans="2:6" ht="13.5" customHeight="1" thickBot="1" x14ac:dyDescent="0.35">
      <c r="B71" s="6"/>
    </row>
    <row r="72" spans="2:6" ht="13.5" customHeight="1" thickBot="1" x14ac:dyDescent="0.35">
      <c r="B72" s="31" t="s">
        <v>19</v>
      </c>
      <c r="C72" s="15">
        <f>((C67*C65)/(C67*C65+C66*C68))*100</f>
        <v>94.310706622969363</v>
      </c>
    </row>
    <row r="73" spans="2:6" ht="13.5" customHeight="1" thickBot="1" x14ac:dyDescent="0.35">
      <c r="B73" s="34"/>
      <c r="C73" s="35"/>
    </row>
    <row r="74" spans="2:6" ht="13.5" customHeight="1" thickBot="1" x14ac:dyDescent="0.35">
      <c r="B74" s="231" t="s">
        <v>20</v>
      </c>
      <c r="C74" s="232"/>
    </row>
    <row r="75" spans="2:6" ht="13.5" customHeight="1" thickBot="1" x14ac:dyDescent="0.35">
      <c r="B75" s="6"/>
    </row>
    <row r="76" spans="2:6" ht="13.5" customHeight="1" thickBot="1" x14ac:dyDescent="0.35">
      <c r="B76" s="27" t="s">
        <v>71</v>
      </c>
      <c r="C76" s="28">
        <f>+C13</f>
        <v>0.45</v>
      </c>
      <c r="D76" s="13" t="s">
        <v>119</v>
      </c>
    </row>
    <row r="77" spans="2:6" ht="13.5" customHeight="1" x14ac:dyDescent="0.3">
      <c r="B77" s="36" t="s">
        <v>21</v>
      </c>
      <c r="D77" s="37"/>
      <c r="E77" s="13"/>
    </row>
    <row r="78" spans="2:6" ht="13.5" customHeight="1" thickBot="1" x14ac:dyDescent="0.35">
      <c r="B78" s="38" t="s">
        <v>22</v>
      </c>
      <c r="C78" s="6" t="s">
        <v>23</v>
      </c>
      <c r="D78" s="37"/>
    </row>
    <row r="79" spans="2:6" ht="13.5" customHeight="1" thickBot="1" x14ac:dyDescent="0.35">
      <c r="B79" s="27" t="s">
        <v>24</v>
      </c>
      <c r="D79" s="37"/>
      <c r="E79" s="9"/>
      <c r="F79" s="13"/>
    </row>
    <row r="80" spans="2:6" ht="13.5" customHeight="1" thickBot="1" x14ac:dyDescent="0.35">
      <c r="B80" s="27" t="s">
        <v>72</v>
      </c>
      <c r="C80" s="28">
        <v>2.42</v>
      </c>
      <c r="E80" s="9"/>
    </row>
    <row r="81" spans="2:7" ht="13.5" customHeight="1" thickBot="1" x14ac:dyDescent="0.35">
      <c r="B81" s="36" t="s">
        <v>75</v>
      </c>
      <c r="C81" s="11">
        <f>+C68</f>
        <v>3.1749999999999998</v>
      </c>
      <c r="D81" s="37"/>
      <c r="E81" s="9"/>
      <c r="F81" s="13"/>
    </row>
    <row r="82" spans="2:7" ht="13.5" customHeight="1" thickBot="1" x14ac:dyDescent="0.35">
      <c r="B82" s="27" t="s">
        <v>76</v>
      </c>
      <c r="C82" s="28">
        <f>+C65</f>
        <v>50</v>
      </c>
      <c r="D82" s="37"/>
      <c r="E82" s="9"/>
      <c r="F82" s="13"/>
    </row>
    <row r="83" spans="2:7" ht="13.5" customHeight="1" thickBot="1" x14ac:dyDescent="0.35">
      <c r="B83" s="39" t="s">
        <v>25</v>
      </c>
      <c r="C83" s="38"/>
      <c r="D83" s="37"/>
      <c r="E83" s="9"/>
      <c r="F83" s="13"/>
    </row>
    <row r="84" spans="2:7" ht="13.5" customHeight="1" thickBot="1" x14ac:dyDescent="0.35">
      <c r="B84" s="27" t="s">
        <v>26</v>
      </c>
      <c r="C84" s="40">
        <v>45</v>
      </c>
      <c r="F84" s="13"/>
    </row>
    <row r="85" spans="2:7" ht="13.5" customHeight="1" thickBot="1" x14ac:dyDescent="0.35">
      <c r="B85" s="27" t="s">
        <v>73</v>
      </c>
      <c r="C85" s="41">
        <f>100*C80*(C68/C65)^(4/3)*(C76^2/2*9.8)*SIN(C84*PI()/180)</f>
        <v>4.3014985032237849</v>
      </c>
      <c r="D85" s="27" t="str">
        <f>+IF(C85&lt;75,"OK","NO CUMPLE")</f>
        <v>OK</v>
      </c>
      <c r="E85" s="6" t="s">
        <v>122</v>
      </c>
    </row>
    <row r="86" spans="2:7" ht="13.5" customHeight="1" thickBot="1" x14ac:dyDescent="0.35">
      <c r="B86" s="27" t="s">
        <v>27</v>
      </c>
      <c r="C86" s="15">
        <f>(C8/1000)/C76</f>
        <v>0.31129644444444449</v>
      </c>
    </row>
    <row r="87" spans="2:7" ht="13.5" customHeight="1" thickBot="1" x14ac:dyDescent="0.35">
      <c r="B87" s="26" t="s">
        <v>86</v>
      </c>
      <c r="C87" s="22">
        <f>+C62</f>
        <v>1</v>
      </c>
      <c r="E87" s="42"/>
      <c r="F87" s="42"/>
      <c r="G87" s="42"/>
    </row>
    <row r="88" spans="2:7" ht="13.5" customHeight="1" thickBot="1" x14ac:dyDescent="0.35">
      <c r="B88" s="27" t="s">
        <v>28</v>
      </c>
      <c r="C88" s="43">
        <f>+C86/C87</f>
        <v>0.31129644444444449</v>
      </c>
      <c r="E88" s="42"/>
      <c r="F88" s="42"/>
      <c r="G88" s="42"/>
    </row>
    <row r="89" spans="2:7" ht="13.5" customHeight="1" thickBot="1" x14ac:dyDescent="0.35">
      <c r="B89" s="29" t="s">
        <v>29</v>
      </c>
      <c r="C89" s="44">
        <f>+C53/SIN(C84*PI()/180)</f>
        <v>0.44023965365185613</v>
      </c>
      <c r="E89" s="42"/>
      <c r="F89" s="42"/>
      <c r="G89" s="42"/>
    </row>
    <row r="90" spans="2:7" ht="13.5" customHeight="1" thickBot="1" x14ac:dyDescent="0.35">
      <c r="B90" s="27" t="s">
        <v>30</v>
      </c>
      <c r="C90" s="87">
        <f>(C76/C72)*100</f>
        <v>0.47714625000000005</v>
      </c>
      <c r="D90" s="27" t="str">
        <f>+IF(AND(C90&lt;0.6,C90&gt;0.3),"OK","NO CUMPLE")</f>
        <v>OK</v>
      </c>
      <c r="E90" s="13" t="s">
        <v>127</v>
      </c>
    </row>
    <row r="91" spans="2:7" ht="13.5" customHeight="1" thickBot="1" x14ac:dyDescent="0.35">
      <c r="B91" s="45" t="s">
        <v>74</v>
      </c>
      <c r="C91" s="41">
        <f>1/0.7*((C90/0.5)^2-C76^2)/19.6*100</f>
        <v>5.1616193553662546</v>
      </c>
      <c r="D91" s="38" t="str">
        <f>+IF(C91&lt;7.5,"OK","NO CUMPLE")</f>
        <v>OK</v>
      </c>
      <c r="E91" s="6" t="s">
        <v>122</v>
      </c>
    </row>
    <row r="92" spans="2:7" ht="13.5" customHeight="1" x14ac:dyDescent="0.3">
      <c r="B92" s="34"/>
      <c r="C92" s="34"/>
      <c r="D92" s="9"/>
    </row>
    <row r="93" spans="2:7" ht="13.5" customHeight="1" x14ac:dyDescent="0.3">
      <c r="B93" s="34"/>
      <c r="C93" s="34"/>
      <c r="D93" s="9"/>
    </row>
    <row r="94" spans="2:7" ht="13.5" customHeight="1" x14ac:dyDescent="0.3">
      <c r="B94" s="34"/>
      <c r="C94" s="34"/>
      <c r="D94" s="9"/>
    </row>
    <row r="95" spans="2:7" ht="13.5" customHeight="1" x14ac:dyDescent="0.3">
      <c r="B95" s="34"/>
      <c r="C95" s="34"/>
      <c r="D95" s="9"/>
    </row>
    <row r="96" spans="2:7" ht="13.5" customHeight="1" x14ac:dyDescent="0.3">
      <c r="B96" s="34"/>
      <c r="C96" s="34"/>
      <c r="D96" s="9"/>
    </row>
    <row r="97" spans="2:8" ht="13.5" customHeight="1" thickBot="1" x14ac:dyDescent="0.35">
      <c r="B97" s="6"/>
    </row>
    <row r="98" spans="2:8" ht="13.5" customHeight="1" thickBot="1" x14ac:dyDescent="0.35">
      <c r="B98" s="262" t="s">
        <v>31</v>
      </c>
      <c r="C98" s="263"/>
    </row>
    <row r="99" spans="2:8" ht="13.5" customHeight="1" thickBot="1" x14ac:dyDescent="0.35">
      <c r="C99" s="46"/>
      <c r="D99" s="46"/>
      <c r="E99" s="46"/>
      <c r="F99" s="46"/>
      <c r="G99" s="46"/>
    </row>
    <row r="100" spans="2:8" ht="22.5" customHeight="1" thickBot="1" x14ac:dyDescent="0.35">
      <c r="B100" s="259" t="s">
        <v>125</v>
      </c>
      <c r="C100" s="260"/>
      <c r="D100" s="260"/>
      <c r="E100" s="260"/>
      <c r="F100" s="260"/>
      <c r="G100" s="261"/>
      <c r="H100" s="47"/>
    </row>
    <row r="101" spans="2:8" ht="13.5" customHeight="1" thickBot="1" x14ac:dyDescent="0.35">
      <c r="B101" s="47"/>
      <c r="C101" s="47"/>
      <c r="D101" s="47"/>
      <c r="E101" s="47"/>
      <c r="F101" s="47"/>
      <c r="G101" s="47"/>
    </row>
    <row r="102" spans="2:8" ht="13.5" customHeight="1" thickBot="1" x14ac:dyDescent="0.35">
      <c r="B102" s="262" t="s">
        <v>32</v>
      </c>
      <c r="C102" s="263"/>
      <c r="D102" s="24"/>
      <c r="E102" s="24"/>
      <c r="F102" s="24"/>
      <c r="G102" s="24"/>
    </row>
    <row r="103" spans="2:8" ht="13.5" customHeight="1" thickBot="1" x14ac:dyDescent="0.35">
      <c r="B103" s="24"/>
      <c r="C103" s="24"/>
      <c r="D103" s="24"/>
      <c r="E103" s="24"/>
      <c r="F103" s="24"/>
      <c r="G103" s="24"/>
    </row>
    <row r="104" spans="2:8" ht="30.75" customHeight="1" thickBot="1" x14ac:dyDescent="0.35">
      <c r="B104" s="259" t="s">
        <v>88</v>
      </c>
      <c r="C104" s="260"/>
      <c r="D104" s="260"/>
      <c r="E104" s="260"/>
      <c r="F104" s="260"/>
      <c r="G104" s="261"/>
    </row>
    <row r="105" spans="2:8" ht="13.5" customHeight="1" x14ac:dyDescent="0.3"/>
    <row r="106" spans="2:8" ht="13.5" customHeight="1" thickBot="1" x14ac:dyDescent="0.35">
      <c r="B106" s="47"/>
      <c r="C106" s="47"/>
      <c r="D106" s="47"/>
      <c r="E106" s="47"/>
      <c r="F106" s="47"/>
      <c r="G106" s="47"/>
      <c r="H106" s="47"/>
    </row>
    <row r="107" spans="2:8" ht="12" customHeight="1" thickBot="1" x14ac:dyDescent="0.35">
      <c r="B107" s="275" t="s">
        <v>33</v>
      </c>
      <c r="C107" s="276"/>
      <c r="D107" s="48"/>
      <c r="E107" s="48"/>
      <c r="F107" s="48"/>
      <c r="G107" s="48"/>
    </row>
    <row r="108" spans="2:8" ht="20.25" customHeight="1" x14ac:dyDescent="0.3">
      <c r="B108" s="253" t="s">
        <v>34</v>
      </c>
      <c r="C108" s="253"/>
      <c r="D108" s="253"/>
      <c r="E108" s="253"/>
      <c r="F108" s="253"/>
      <c r="G108" s="253"/>
      <c r="H108" s="47"/>
    </row>
    <row r="109" spans="2:8" ht="39.75" customHeight="1" x14ac:dyDescent="0.3">
      <c r="B109" s="254" t="s">
        <v>35</v>
      </c>
      <c r="C109" s="254"/>
      <c r="D109" s="254"/>
      <c r="E109" s="254"/>
      <c r="F109" s="254"/>
      <c r="G109" s="254"/>
      <c r="H109" s="47"/>
    </row>
    <row r="110" spans="2:8" ht="12" thickBot="1" x14ac:dyDescent="0.35">
      <c r="B110" s="47"/>
      <c r="C110" s="47"/>
      <c r="D110" s="47"/>
      <c r="E110" s="47"/>
      <c r="F110" s="47"/>
      <c r="G110" s="47"/>
      <c r="H110" s="47"/>
    </row>
    <row r="111" spans="2:8" ht="25.5" customHeight="1" thickBot="1" x14ac:dyDescent="0.35">
      <c r="B111" s="255" t="s">
        <v>36</v>
      </c>
      <c r="C111" s="256"/>
      <c r="D111" s="256"/>
      <c r="E111" s="256"/>
      <c r="F111" s="256"/>
      <c r="G111" s="257"/>
      <c r="H111" s="49"/>
    </row>
    <row r="112" spans="2:8" ht="18.75" customHeight="1" x14ac:dyDescent="0.3">
      <c r="B112" s="13" t="s">
        <v>37</v>
      </c>
      <c r="C112" s="49"/>
      <c r="D112" s="49"/>
      <c r="E112" s="49"/>
      <c r="F112" s="49"/>
      <c r="G112" s="49"/>
      <c r="H112" s="49"/>
    </row>
    <row r="113" spans="2:8" ht="15.75" customHeight="1" thickBot="1" x14ac:dyDescent="0.35">
      <c r="B113" s="9" t="s">
        <v>38</v>
      </c>
      <c r="C113" s="49"/>
      <c r="D113" s="49"/>
      <c r="E113" s="49"/>
      <c r="F113" s="49"/>
      <c r="G113" s="49"/>
      <c r="H113" s="49"/>
    </row>
    <row r="114" spans="2:8" ht="14.4" thickBot="1" x14ac:dyDescent="0.35">
      <c r="B114" s="10" t="s">
        <v>39</v>
      </c>
      <c r="C114" s="15">
        <v>2.65</v>
      </c>
      <c r="D114" s="12" t="s">
        <v>40</v>
      </c>
      <c r="E114" s="49"/>
      <c r="H114" s="9"/>
    </row>
    <row r="115" spans="2:8" ht="14.4" thickBot="1" x14ac:dyDescent="0.35">
      <c r="B115" s="70" t="s">
        <v>41</v>
      </c>
      <c r="C115" s="54">
        <v>1</v>
      </c>
      <c r="D115" s="27" t="s">
        <v>40</v>
      </c>
      <c r="E115" s="49"/>
      <c r="H115" s="9"/>
    </row>
    <row r="116" spans="2:8" ht="13.2" thickBot="1" x14ac:dyDescent="0.35">
      <c r="B116" s="17" t="s">
        <v>42</v>
      </c>
      <c r="C116" s="28">
        <v>981</v>
      </c>
      <c r="D116" s="66" t="s">
        <v>43</v>
      </c>
      <c r="E116" s="49"/>
      <c r="H116" s="49"/>
    </row>
    <row r="117" spans="2:8" ht="14.4" thickBot="1" x14ac:dyDescent="0.35">
      <c r="B117" s="70" t="s">
        <v>44</v>
      </c>
      <c r="C117" s="67">
        <v>29</v>
      </c>
      <c r="D117" s="31" t="s">
        <v>45</v>
      </c>
      <c r="E117" s="49"/>
      <c r="H117" s="49"/>
    </row>
    <row r="118" spans="2:8" ht="14.4" thickBot="1" x14ac:dyDescent="0.35">
      <c r="B118" s="68" t="s">
        <v>46</v>
      </c>
      <c r="C118" s="71">
        <v>1.061464821453606E-2</v>
      </c>
      <c r="D118" s="69" t="s">
        <v>47</v>
      </c>
      <c r="E118" s="49"/>
      <c r="H118" s="49"/>
    </row>
    <row r="119" spans="2:8" x14ac:dyDescent="0.3">
      <c r="E119" s="49"/>
      <c r="H119" s="49"/>
    </row>
    <row r="120" spans="2:8" x14ac:dyDescent="0.3">
      <c r="B120" s="49"/>
      <c r="C120" s="37"/>
      <c r="E120" s="49"/>
      <c r="H120" s="49"/>
    </row>
    <row r="122" spans="2:8" ht="13.8" x14ac:dyDescent="0.3">
      <c r="B122" s="51" t="s">
        <v>48</v>
      </c>
      <c r="C122" s="53" t="s">
        <v>78</v>
      </c>
      <c r="D122" s="51" t="s">
        <v>49</v>
      </c>
      <c r="E122" s="51" t="s">
        <v>49</v>
      </c>
    </row>
    <row r="123" spans="2:8" ht="12.6" x14ac:dyDescent="0.3">
      <c r="B123" s="51" t="s">
        <v>2</v>
      </c>
      <c r="C123" s="53" t="s">
        <v>77</v>
      </c>
      <c r="D123" s="51" t="s">
        <v>50</v>
      </c>
      <c r="E123" s="51" t="s">
        <v>51</v>
      </c>
    </row>
    <row r="124" spans="2:8" x14ac:dyDescent="0.3">
      <c r="B124" s="52">
        <v>0.3</v>
      </c>
      <c r="C124" s="53">
        <v>32</v>
      </c>
      <c r="D124" s="52">
        <f>(($C$114-$C$115)*(B124/10)^2*$C$116/(18*$C$118)*10 + C124*($C$117+23.3)/33.3)/2</f>
        <v>63.252154199883847</v>
      </c>
      <c r="E124" s="52">
        <f>D124*86.4</f>
        <v>5464.9861228699647</v>
      </c>
    </row>
    <row r="125" spans="2:8" x14ac:dyDescent="0.3">
      <c r="B125" s="52">
        <v>0.2</v>
      </c>
      <c r="C125" s="53">
        <v>21</v>
      </c>
      <c r="D125" s="52">
        <f t="shared" ref="D125:D129" si="0">(($C$114-$C$115)*(B125/10)^2*$C$116/(18*$C$118)*10 + C125*($C$117+23.3)/33.3)/2</f>
        <v>33.434557689104196</v>
      </c>
      <c r="E125" s="52">
        <f t="shared" ref="E125:E129" si="1">D125*86.4</f>
        <v>2888.7457843386028</v>
      </c>
    </row>
    <row r="126" spans="2:8" x14ac:dyDescent="0.3">
      <c r="B126" s="53">
        <v>0.15</v>
      </c>
      <c r="C126" s="53">
        <v>15</v>
      </c>
      <c r="D126" s="52">
        <f t="shared" si="0"/>
        <v>21.31003554696796</v>
      </c>
      <c r="E126" s="52">
        <f t="shared" si="1"/>
        <v>1841.1870712580319</v>
      </c>
    </row>
    <row r="127" spans="2:8" x14ac:dyDescent="0.3">
      <c r="B127" s="53">
        <v>0.14000000000000001</v>
      </c>
      <c r="C127" s="53">
        <v>14</v>
      </c>
      <c r="D127" s="52">
        <f t="shared" si="0"/>
        <v>19.296341676069467</v>
      </c>
      <c r="E127" s="52">
        <f t="shared" si="1"/>
        <v>1667.203920812402</v>
      </c>
    </row>
    <row r="128" spans="2:8" x14ac:dyDescent="0.3">
      <c r="B128" s="53">
        <v>0.1</v>
      </c>
      <c r="C128" s="53">
        <v>8</v>
      </c>
      <c r="D128" s="52">
        <f t="shared" si="0"/>
        <v>10.518173956810585</v>
      </c>
      <c r="E128" s="52">
        <f t="shared" si="1"/>
        <v>908.77022986843463</v>
      </c>
    </row>
    <row r="129" spans="2:7" x14ac:dyDescent="0.3">
      <c r="B129" s="52">
        <v>0.08</v>
      </c>
      <c r="C129" s="53">
        <v>6</v>
      </c>
      <c r="D129" s="52">
        <f t="shared" si="0"/>
        <v>7.4226823834098239</v>
      </c>
      <c r="E129" s="52">
        <f t="shared" si="1"/>
        <v>641.31975792660887</v>
      </c>
    </row>
    <row r="133" spans="2:7" ht="12" thickBot="1" x14ac:dyDescent="0.35">
      <c r="C133" s="54"/>
      <c r="D133" s="54"/>
      <c r="E133" s="54"/>
    </row>
    <row r="134" spans="2:7" ht="13.2" thickBot="1" x14ac:dyDescent="0.35">
      <c r="B134" s="31" t="s">
        <v>52</v>
      </c>
      <c r="C134" s="15">
        <f>+E124</f>
        <v>5464.9861228699647</v>
      </c>
      <c r="D134" s="9" t="s">
        <v>53</v>
      </c>
    </row>
    <row r="135" spans="2:7" x14ac:dyDescent="0.3">
      <c r="C135" s="34"/>
      <c r="D135" s="13" t="s">
        <v>126</v>
      </c>
    </row>
    <row r="136" spans="2:7" ht="12" thickBot="1" x14ac:dyDescent="0.35">
      <c r="C136" s="34"/>
      <c r="D136" s="13"/>
    </row>
    <row r="137" spans="2:7" ht="12" thickBot="1" x14ac:dyDescent="0.35">
      <c r="B137" s="73" t="s">
        <v>79</v>
      </c>
      <c r="C137" s="74">
        <f>(C8/1000)/(C134/86400)</f>
        <v>2.2146818835184789</v>
      </c>
    </row>
    <row r="138" spans="2:7" x14ac:dyDescent="0.3">
      <c r="C138" s="34"/>
      <c r="E138" s="9"/>
    </row>
    <row r="139" spans="2:7" ht="12" thickBot="1" x14ac:dyDescent="0.35">
      <c r="C139" s="34"/>
      <c r="D139" s="55"/>
      <c r="E139" s="9"/>
    </row>
    <row r="140" spans="2:7" ht="14.4" thickBot="1" x14ac:dyDescent="0.35">
      <c r="B140" s="277" t="s">
        <v>54</v>
      </c>
      <c r="C140" s="278"/>
      <c r="D140" s="6"/>
      <c r="E140" s="6"/>
    </row>
    <row r="141" spans="2:7" ht="12" thickBot="1" x14ac:dyDescent="0.35"/>
    <row r="142" spans="2:7" ht="12" thickBot="1" x14ac:dyDescent="0.35">
      <c r="B142" s="31" t="s">
        <v>55</v>
      </c>
      <c r="C142" s="75">
        <v>2.5</v>
      </c>
    </row>
    <row r="143" spans="2:7" ht="12" thickBot="1" x14ac:dyDescent="0.35">
      <c r="B143" s="76" t="s">
        <v>56</v>
      </c>
      <c r="C143" s="77">
        <f>C137</f>
        <v>2.2146818835184789</v>
      </c>
    </row>
    <row r="144" spans="2:7" ht="12" thickBot="1" x14ac:dyDescent="0.35">
      <c r="B144" s="31" t="s">
        <v>57</v>
      </c>
      <c r="C144" s="43">
        <f>+C16</f>
        <v>1</v>
      </c>
      <c r="G144" s="57"/>
    </row>
    <row r="145" spans="2:7" ht="12" thickBot="1" x14ac:dyDescent="0.35">
      <c r="B145" s="31" t="s">
        <v>58</v>
      </c>
      <c r="C145" s="44">
        <f>C144*C142</f>
        <v>2.5</v>
      </c>
      <c r="D145" s="55"/>
    </row>
    <row r="146" spans="2:7" ht="12" thickBot="1" x14ac:dyDescent="0.35">
      <c r="B146" s="9"/>
      <c r="C146" s="58"/>
      <c r="D146" s="55"/>
    </row>
    <row r="147" spans="2:7" ht="12" thickBot="1" x14ac:dyDescent="0.35">
      <c r="B147" s="31" t="s">
        <v>80</v>
      </c>
      <c r="C147" s="55"/>
      <c r="D147" s="55"/>
    </row>
    <row r="148" spans="2:7" ht="12" thickBot="1" x14ac:dyDescent="0.35">
      <c r="B148" s="34"/>
      <c r="C148" s="35"/>
      <c r="E148" s="60"/>
    </row>
    <row r="149" spans="2:7" ht="12" thickBot="1" x14ac:dyDescent="0.35">
      <c r="B149" s="81">
        <f>+ROUNDUP(C145/0.05,0)*0.05</f>
        <v>2.5</v>
      </c>
      <c r="C149" s="35"/>
      <c r="E149" s="60"/>
    </row>
    <row r="150" spans="2:7" ht="12" thickBot="1" x14ac:dyDescent="0.35">
      <c r="B150" s="80">
        <f>+ROUNDUP(C144/0.05,0)*0.05</f>
        <v>1</v>
      </c>
      <c r="C150" s="35"/>
      <c r="E150" s="60"/>
    </row>
    <row r="151" spans="2:7" ht="12" thickBot="1" x14ac:dyDescent="0.35">
      <c r="B151" s="59"/>
      <c r="C151" s="35"/>
      <c r="E151" s="60"/>
    </row>
    <row r="152" spans="2:7" ht="12" thickBot="1" x14ac:dyDescent="0.35">
      <c r="B152" s="231" t="s">
        <v>59</v>
      </c>
      <c r="C152" s="232"/>
    </row>
    <row r="153" spans="2:7" ht="12" thickBot="1" x14ac:dyDescent="0.35">
      <c r="B153" s="6"/>
    </row>
    <row r="154" spans="2:7" ht="13.2" thickBot="1" x14ac:dyDescent="0.35">
      <c r="B154" s="251" t="s">
        <v>60</v>
      </c>
      <c r="C154" s="258"/>
      <c r="D154" s="258"/>
      <c r="E154" s="258"/>
      <c r="F154" s="258"/>
      <c r="G154" s="252"/>
    </row>
    <row r="155" spans="2:7" ht="12" thickBot="1" x14ac:dyDescent="0.35">
      <c r="B155" s="73"/>
      <c r="C155" s="78"/>
      <c r="D155" s="78"/>
      <c r="E155" s="78"/>
      <c r="F155" s="78"/>
      <c r="G155" s="78"/>
    </row>
    <row r="156" spans="2:7" ht="12.75" customHeight="1" thickBot="1" x14ac:dyDescent="0.35">
      <c r="B156" s="27" t="s">
        <v>81</v>
      </c>
      <c r="C156" s="28">
        <v>0.5</v>
      </c>
      <c r="D156" s="27" t="s">
        <v>82</v>
      </c>
    </row>
    <row r="157" spans="2:7" ht="13.2" thickBot="1" x14ac:dyDescent="0.35">
      <c r="B157" s="7" t="s">
        <v>61</v>
      </c>
      <c r="C157" s="28">
        <f>+C156*B149*60*24</f>
        <v>1800</v>
      </c>
      <c r="D157" s="79"/>
    </row>
    <row r="158" spans="2:7" ht="12" thickBot="1" x14ac:dyDescent="0.35">
      <c r="B158" s="279" t="s">
        <v>62</v>
      </c>
      <c r="C158" s="280"/>
      <c r="D158" s="72">
        <f>+C157/(C145*C144)</f>
        <v>720</v>
      </c>
      <c r="E158" s="3" t="s">
        <v>83</v>
      </c>
    </row>
    <row r="159" spans="2:7" ht="12" thickBot="1" x14ac:dyDescent="0.35">
      <c r="B159" s="9"/>
      <c r="C159" s="9"/>
      <c r="D159" s="9"/>
    </row>
    <row r="160" spans="2:7" ht="12" thickBot="1" x14ac:dyDescent="0.35">
      <c r="B160" s="251" t="s">
        <v>63</v>
      </c>
      <c r="C160" s="258"/>
      <c r="D160" s="252"/>
    </row>
    <row r="161" spans="2:7" ht="12" thickBot="1" x14ac:dyDescent="0.35">
      <c r="B161" s="9"/>
      <c r="C161" s="9"/>
      <c r="D161" s="9"/>
    </row>
    <row r="162" spans="2:7" ht="12" thickBot="1" x14ac:dyDescent="0.35">
      <c r="B162" s="251" t="s">
        <v>64</v>
      </c>
      <c r="C162" s="252"/>
      <c r="D162" s="82">
        <v>25</v>
      </c>
    </row>
    <row r="163" spans="2:7" ht="15.75" customHeight="1" thickBot="1" x14ac:dyDescent="0.35">
      <c r="B163" s="251" t="s">
        <v>65</v>
      </c>
      <c r="C163" s="252"/>
      <c r="D163" s="15">
        <f>C8*86.4*D162/2000</f>
        <v>151.29007200000004</v>
      </c>
    </row>
    <row r="164" spans="2:7" ht="12" thickBot="1" x14ac:dyDescent="0.35">
      <c r="B164" s="251" t="s">
        <v>128</v>
      </c>
      <c r="C164" s="252"/>
      <c r="D164" s="108">
        <f>ROUND(D163*7/1000,1)</f>
        <v>1.1000000000000001</v>
      </c>
    </row>
    <row r="165" spans="2:7" ht="13.8" thickBot="1" x14ac:dyDescent="0.35">
      <c r="B165" s="83" t="s">
        <v>62</v>
      </c>
      <c r="C165" s="84"/>
      <c r="D165" s="15">
        <f>ROUND(IF(D164/(B149*B150)&lt;0.3,0.3,D164/(B149*B150))/0.05,0)*0.05</f>
        <v>0.45</v>
      </c>
      <c r="E165" s="37"/>
      <c r="F165" s="56"/>
    </row>
    <row r="166" spans="2:7" x14ac:dyDescent="0.3">
      <c r="B166" s="61"/>
      <c r="C166" s="61"/>
      <c r="D166" s="61"/>
      <c r="E166" s="50"/>
    </row>
    <row r="168" spans="2:7" ht="12" thickBot="1" x14ac:dyDescent="0.35"/>
    <row r="169" spans="2:7" ht="12" thickBot="1" x14ac:dyDescent="0.35">
      <c r="B169" s="264" t="s">
        <v>66</v>
      </c>
      <c r="C169" s="265"/>
      <c r="D169" s="63"/>
      <c r="E169" s="63"/>
      <c r="F169" s="63"/>
    </row>
    <row r="170" spans="2:7" ht="12" thickBot="1" x14ac:dyDescent="0.35">
      <c r="B170" s="85"/>
      <c r="C170" s="85"/>
      <c r="D170" s="63"/>
      <c r="E170" s="63"/>
      <c r="F170" s="63"/>
    </row>
    <row r="171" spans="2:7" ht="12" thickBot="1" x14ac:dyDescent="0.35">
      <c r="B171" s="272" t="s">
        <v>129</v>
      </c>
      <c r="C171" s="273"/>
      <c r="D171" s="273"/>
      <c r="E171" s="273"/>
      <c r="F171" s="273"/>
      <c r="G171" s="274"/>
    </row>
    <row r="172" spans="2:7" ht="12" thickBot="1" x14ac:dyDescent="0.35">
      <c r="B172" s="63"/>
      <c r="C172" s="63"/>
      <c r="D172" s="63"/>
      <c r="E172" s="63"/>
      <c r="F172" s="63"/>
    </row>
    <row r="173" spans="2:7" ht="12" thickBot="1" x14ac:dyDescent="0.35">
      <c r="B173" s="266" t="s">
        <v>84</v>
      </c>
      <c r="C173" s="267"/>
      <c r="D173" s="268"/>
    </row>
    <row r="174" spans="2:7" ht="12" thickBot="1" x14ac:dyDescent="0.35">
      <c r="C174" s="63"/>
      <c r="D174" s="63"/>
      <c r="F174" s="63"/>
    </row>
    <row r="175" spans="2:7" ht="12" thickBot="1" x14ac:dyDescent="0.35">
      <c r="B175" s="269" t="s">
        <v>130</v>
      </c>
      <c r="C175" s="270"/>
      <c r="D175" s="271"/>
      <c r="E175" s="63"/>
      <c r="F175" s="63"/>
    </row>
    <row r="176" spans="2:7" x14ac:dyDescent="0.3">
      <c r="B176" s="62"/>
      <c r="C176" s="63"/>
      <c r="D176" s="63"/>
      <c r="E176" s="63"/>
      <c r="F176" s="63"/>
    </row>
    <row r="177" spans="2:9" x14ac:dyDescent="0.3">
      <c r="C177" s="64" t="s">
        <v>3</v>
      </c>
      <c r="D177" s="64" t="s">
        <v>4</v>
      </c>
      <c r="E177" s="64" t="s">
        <v>3</v>
      </c>
      <c r="F177" s="64" t="s">
        <v>4</v>
      </c>
    </row>
    <row r="178" spans="2:9" x14ac:dyDescent="0.3">
      <c r="C178" s="65">
        <v>1</v>
      </c>
      <c r="D178" s="52">
        <f>(2.2*0.2286*(C178/100)^1.5)*1000</f>
        <v>0.50292000000000014</v>
      </c>
      <c r="E178" s="65">
        <f>+C197+1</f>
        <v>21</v>
      </c>
      <c r="F178" s="52">
        <f>(2.2*0.2286*(E178/100)^1.5)*1000</f>
        <v>48.398048338651016</v>
      </c>
    </row>
    <row r="179" spans="2:9" x14ac:dyDescent="0.3">
      <c r="B179" s="86"/>
      <c r="C179" s="65">
        <f>1+C178</f>
        <v>2</v>
      </c>
      <c r="D179" s="52">
        <f t="shared" ref="D179:D197" si="2">(2.2*0.2286*(C179/100)^1.5)*1000</f>
        <v>1.4224725695773546</v>
      </c>
      <c r="E179" s="65">
        <f>+E178+1</f>
        <v>22</v>
      </c>
      <c r="F179" s="52">
        <f t="shared" ref="F179:F197" si="3">(2.2*0.2286*(E179/100)^1.5)*1000</f>
        <v>51.895885666468793</v>
      </c>
    </row>
    <row r="180" spans="2:9" x14ac:dyDescent="0.3">
      <c r="C180" s="65">
        <f t="shared" ref="C180:C197" si="4">1+C179</f>
        <v>3</v>
      </c>
      <c r="D180" s="52">
        <f t="shared" si="2"/>
        <v>2.6132489764276206</v>
      </c>
      <c r="E180" s="65">
        <f t="shared" ref="E180:E197" si="5">+E179+1</f>
        <v>23</v>
      </c>
      <c r="F180" s="52">
        <f t="shared" si="3"/>
        <v>55.474150563201981</v>
      </c>
    </row>
    <row r="181" spans="2:9" x14ac:dyDescent="0.3">
      <c r="C181" s="65">
        <f t="shared" si="4"/>
        <v>4</v>
      </c>
      <c r="D181" s="52">
        <f t="shared" si="2"/>
        <v>4.023360000000002</v>
      </c>
      <c r="E181" s="65">
        <f t="shared" si="5"/>
        <v>24</v>
      </c>
      <c r="F181" s="52">
        <f t="shared" si="3"/>
        <v>59.131074309144758</v>
      </c>
    </row>
    <row r="182" spans="2:9" x14ac:dyDescent="0.3">
      <c r="C182" s="65">
        <f t="shared" si="4"/>
        <v>5</v>
      </c>
      <c r="D182" s="52">
        <f t="shared" si="2"/>
        <v>5.622816536220971</v>
      </c>
      <c r="E182" s="65">
        <f t="shared" si="5"/>
        <v>25</v>
      </c>
      <c r="F182" s="52">
        <f t="shared" si="3"/>
        <v>62.865000000000016</v>
      </c>
    </row>
    <row r="183" spans="2:9" x14ac:dyDescent="0.3">
      <c r="C183" s="65">
        <f t="shared" si="4"/>
        <v>6</v>
      </c>
      <c r="D183" s="52">
        <f t="shared" si="2"/>
        <v>7.3913842886430929</v>
      </c>
      <c r="E183" s="65">
        <f t="shared" si="5"/>
        <v>26</v>
      </c>
      <c r="F183" s="52">
        <f t="shared" si="3"/>
        <v>66.674371238178182</v>
      </c>
    </row>
    <row r="184" spans="2:9" x14ac:dyDescent="0.3">
      <c r="C184" s="65">
        <f t="shared" si="4"/>
        <v>7</v>
      </c>
      <c r="D184" s="52">
        <f t="shared" si="2"/>
        <v>9.3142087455242333</v>
      </c>
      <c r="E184" s="65">
        <f t="shared" si="5"/>
        <v>27</v>
      </c>
      <c r="F184" s="52">
        <f t="shared" si="3"/>
        <v>70.557722363545722</v>
      </c>
    </row>
    <row r="185" spans="2:9" ht="14.4" x14ac:dyDescent="0.3">
      <c r="C185" s="65">
        <f t="shared" si="4"/>
        <v>8</v>
      </c>
      <c r="D185" s="52">
        <f t="shared" si="2"/>
        <v>11.379780556618828</v>
      </c>
      <c r="E185" s="65">
        <f t="shared" si="5"/>
        <v>28</v>
      </c>
      <c r="F185" s="52">
        <f t="shared" si="3"/>
        <v>74.513669964193852</v>
      </c>
      <c r="G185"/>
      <c r="I185"/>
    </row>
    <row r="186" spans="2:9" x14ac:dyDescent="0.3">
      <c r="C186" s="65">
        <f t="shared" si="4"/>
        <v>9</v>
      </c>
      <c r="D186" s="52">
        <f t="shared" si="2"/>
        <v>13.578839999999991</v>
      </c>
      <c r="E186" s="65">
        <f t="shared" si="5"/>
        <v>29</v>
      </c>
      <c r="F186" s="52">
        <f t="shared" si="3"/>
        <v>78.540905459318438</v>
      </c>
    </row>
    <row r="187" spans="2:9" x14ac:dyDescent="0.3">
      <c r="C187" s="65">
        <f t="shared" si="4"/>
        <v>10</v>
      </c>
      <c r="D187" s="52">
        <f t="shared" si="2"/>
        <v>15.903726808518817</v>
      </c>
      <c r="E187" s="65">
        <f t="shared" si="5"/>
        <v>30</v>
      </c>
      <c r="F187" s="52">
        <f t="shared" si="3"/>
        <v>82.638188586149425</v>
      </c>
    </row>
    <row r="188" spans="2:9" x14ac:dyDescent="0.3">
      <c r="C188" s="65">
        <f t="shared" si="4"/>
        <v>11</v>
      </c>
      <c r="D188" s="52">
        <f t="shared" si="2"/>
        <v>18.347966335220924</v>
      </c>
      <c r="E188" s="65">
        <f t="shared" si="5"/>
        <v>31</v>
      </c>
      <c r="F188" s="52">
        <f t="shared" si="3"/>
        <v>86.804341653988729</v>
      </c>
    </row>
    <row r="189" spans="2:9" x14ac:dyDescent="0.3">
      <c r="C189" s="65">
        <f t="shared" si="4"/>
        <v>12</v>
      </c>
      <c r="D189" s="52">
        <f t="shared" si="2"/>
        <v>20.905991811420961</v>
      </c>
      <c r="E189" s="65">
        <f t="shared" si="5"/>
        <v>32</v>
      </c>
      <c r="F189" s="52">
        <f t="shared" si="3"/>
        <v>91.03824445295065</v>
      </c>
    </row>
    <row r="190" spans="2:9" x14ac:dyDescent="0.3">
      <c r="C190" s="65">
        <f t="shared" si="4"/>
        <v>13</v>
      </c>
      <c r="D190" s="52">
        <f t="shared" si="2"/>
        <v>23.572950016932545</v>
      </c>
      <c r="E190" s="65">
        <f t="shared" si="5"/>
        <v>33</v>
      </c>
      <c r="F190" s="52">
        <f t="shared" si="3"/>
        <v>95.338829724497884</v>
      </c>
    </row>
    <row r="191" spans="2:9" x14ac:dyDescent="0.3">
      <c r="C191" s="65">
        <f t="shared" si="4"/>
        <v>14</v>
      </c>
      <c r="D191" s="52">
        <f t="shared" si="2"/>
        <v>26.344560661388915</v>
      </c>
      <c r="E191" s="65">
        <f t="shared" si="5"/>
        <v>34</v>
      </c>
      <c r="F191" s="52">
        <f t="shared" si="3"/>
        <v>99.705079116490381</v>
      </c>
    </row>
    <row r="192" spans="2:9" x14ac:dyDescent="0.3">
      <c r="C192" s="65">
        <f t="shared" si="4"/>
        <v>15</v>
      </c>
      <c r="D192" s="52">
        <f t="shared" si="2"/>
        <v>29.217011767119516</v>
      </c>
      <c r="E192" s="65">
        <f t="shared" si="5"/>
        <v>35</v>
      </c>
      <c r="F192" s="52">
        <f t="shared" si="3"/>
        <v>104.13601955807604</v>
      </c>
    </row>
    <row r="193" spans="3:6" x14ac:dyDescent="0.3">
      <c r="C193" s="65">
        <f t="shared" si="4"/>
        <v>16</v>
      </c>
      <c r="D193" s="52">
        <f t="shared" si="2"/>
        <v>32.186879999999995</v>
      </c>
      <c r="E193" s="65">
        <f t="shared" si="5"/>
        <v>36</v>
      </c>
      <c r="F193" s="52">
        <f>(2.2*0.2286*(E193/100)^1.5)*1000</f>
        <v>108.63071999999998</v>
      </c>
    </row>
    <row r="194" spans="3:6" x14ac:dyDescent="0.3">
      <c r="C194" s="65">
        <f t="shared" si="4"/>
        <v>17</v>
      </c>
      <c r="D194" s="52">
        <f t="shared" si="2"/>
        <v>35.25106878100577</v>
      </c>
      <c r="E194" s="65">
        <f t="shared" si="5"/>
        <v>37</v>
      </c>
      <c r="F194" s="52">
        <f t="shared" si="3"/>
        <v>113.1882884742905</v>
      </c>
    </row>
    <row r="195" spans="3:6" x14ac:dyDescent="0.3">
      <c r="C195" s="65">
        <f t="shared" si="4"/>
        <v>18</v>
      </c>
      <c r="D195" s="52">
        <f t="shared" si="2"/>
        <v>38.406759378588553</v>
      </c>
      <c r="E195" s="65">
        <f t="shared" si="5"/>
        <v>38</v>
      </c>
      <c r="F195" s="52">
        <f t="shared" si="3"/>
        <v>117.80786943418001</v>
      </c>
    </row>
    <row r="196" spans="3:6" x14ac:dyDescent="0.3">
      <c r="C196" s="65">
        <f t="shared" si="4"/>
        <v>19</v>
      </c>
      <c r="D196" s="52">
        <f t="shared" si="2"/>
        <v>41.651371677024031</v>
      </c>
      <c r="E196" s="65">
        <f t="shared" si="5"/>
        <v>39</v>
      </c>
      <c r="F196" s="52">
        <f>(2.2*0.2286*(E196/100)^1.5)*1000</f>
        <v>122.48864134082638</v>
      </c>
    </row>
    <row r="197" spans="3:6" x14ac:dyDescent="0.3">
      <c r="C197" s="65">
        <f t="shared" si="4"/>
        <v>20</v>
      </c>
      <c r="D197" s="52">
        <f t="shared" si="2"/>
        <v>44.982532289767782</v>
      </c>
      <c r="E197" s="65">
        <f t="shared" si="5"/>
        <v>40</v>
      </c>
      <c r="F197" s="52">
        <f t="shared" si="3"/>
        <v>127.22981446815054</v>
      </c>
    </row>
  </sheetData>
  <mergeCells count="31">
    <mergeCell ref="B173:D173"/>
    <mergeCell ref="B175:D175"/>
    <mergeCell ref="B171:G171"/>
    <mergeCell ref="B107:C107"/>
    <mergeCell ref="B140:C140"/>
    <mergeCell ref="B152:C152"/>
    <mergeCell ref="B158:C158"/>
    <mergeCell ref="B160:D160"/>
    <mergeCell ref="B162:C162"/>
    <mergeCell ref="B163:C163"/>
    <mergeCell ref="B35:C35"/>
    <mergeCell ref="B39:C39"/>
    <mergeCell ref="B98:C98"/>
    <mergeCell ref="B102:C102"/>
    <mergeCell ref="B169:C169"/>
    <mergeCell ref="B2:G2"/>
    <mergeCell ref="B5:C5"/>
    <mergeCell ref="B11:C11"/>
    <mergeCell ref="B164:C164"/>
    <mergeCell ref="B108:G108"/>
    <mergeCell ref="B109:G109"/>
    <mergeCell ref="B111:G111"/>
    <mergeCell ref="B154:G154"/>
    <mergeCell ref="B104:G104"/>
    <mergeCell ref="B21:G21"/>
    <mergeCell ref="B100:G100"/>
    <mergeCell ref="B20:C20"/>
    <mergeCell ref="B60:C60"/>
    <mergeCell ref="B70:C70"/>
    <mergeCell ref="B74:C74"/>
    <mergeCell ref="B25:C25"/>
  </mergeCells>
  <pageMargins left="0.7" right="0.7" top="0.75" bottom="0.75" header="0.3" footer="0.3"/>
  <pageSetup paperSize="9" scale="59" orientation="portrait" r:id="rId1"/>
  <rowBreaks count="1" manualBreakCount="1">
    <brk id="130" max="6" man="1"/>
  </rowBreaks>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DATOS DE ENTRADA</vt:lpstr>
      <vt:lpstr>ESTACIÓN_PRINCIPAL</vt:lpstr>
      <vt:lpstr>ENTRADA,CRIBADO,DESARENADOR</vt:lpstr>
      <vt:lpstr>'DATOS DE ENTRADA'!Área_de_impresión</vt:lpstr>
      <vt:lpstr>'ENTRADA,CRIBADO,DESARENADOR'!Área_de_impresión</vt:lpstr>
      <vt:lpstr>ESTACIÓN_PRINCIPAL!Área_de_impresión</vt:lpstr>
      <vt:lpstr>ESTACIÓN_PRINCIPAL!Títulos_a_imprimir</vt:lpstr>
    </vt:vector>
  </TitlesOfParts>
  <Company>RATOMO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dc:creator>
  <cp:lastModifiedBy>Asus</cp:lastModifiedBy>
  <cp:lastPrinted>2025-01-17T04:29:29Z</cp:lastPrinted>
  <dcterms:created xsi:type="dcterms:W3CDTF">2012-11-16T15:13:25Z</dcterms:created>
  <dcterms:modified xsi:type="dcterms:W3CDTF">2025-01-17T11:21:25Z</dcterms:modified>
</cp:coreProperties>
</file>